
<file path=[Content_Types].xml><?xml version="1.0" encoding="utf-8"?>
<Types xmlns="http://schemas.openxmlformats.org/package/2006/content-types">
  <Default Extension="bin" ContentType="application/vnd.ms-office.activeX"/>
  <Default Extension="jpeg" ContentType="image/jpe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activeX/activeX1.xml" ContentType="application/vnd.ms-office.activeX+xml"/>
  <Override PartName="/xl/activeX/activeX2.xml" ContentType="application/vnd.ms-office.activeX+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xl/activeX/activeX3.xml" ContentType="application/vnd.ms-office.activeX+xml"/>
  <Override PartName="/xl/activeX/activeX4.xml" ContentType="application/vnd.ms-office.activeX+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4.xml" ContentType="application/vnd.openxmlformats-officedocument.drawing+xml"/>
  <Override PartName="/xl/activeX/activeX5.xml" ContentType="application/vnd.ms-office.activeX+xml"/>
  <Override PartName="/xl/activeX/activeX6.xml" ContentType="application/vnd.ms-office.activeX+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W:\OCERestrictedPermissions\Business Intelligence\Sub-team areas\JSNA\Web pages\Page content\Health\Long term conditions\"/>
    </mc:Choice>
  </mc:AlternateContent>
  <bookViews>
    <workbookView xWindow="0" yWindow="0" windowWidth="28800" windowHeight="13020" activeTab="3"/>
  </bookViews>
  <sheets>
    <sheet name="Data notes" sheetId="1" r:id="rId1"/>
    <sheet name="Uppter tier resident" sheetId="2" r:id="rId2"/>
    <sheet name="CCG resident" sheetId="3" r:id="rId3"/>
    <sheet name="CCG registered" sheetId="4" r:id="rId4"/>
  </sheets>
  <definedNames>
    <definedName name="Areas">'Uppter tier resident'!$A$12:$A$14</definedName>
    <definedName name="Areas2">'CCG resident'!$A$12:$A$19</definedName>
    <definedName name="Years">'Uppter tier resident'!$B$17:$I$17</definedName>
    <definedName name="Years2">'Uppter tier resident'!$S$10:$S$17</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2" i="4" l="1"/>
  <c r="A25" i="4"/>
  <c r="C25" i="4" a="1"/>
  <c r="C25" i="4" s="1"/>
  <c r="D25" i="4" a="1"/>
  <c r="D25" i="4"/>
  <c r="E25" i="4" a="1"/>
  <c r="E25" i="4" s="1"/>
  <c r="F25" i="4" a="1"/>
  <c r="F25" i="4"/>
  <c r="G25" i="4" a="1"/>
  <c r="G25" i="4" s="1"/>
  <c r="H25" i="4" a="1"/>
  <c r="H25" i="4"/>
  <c r="I25" i="4" a="1"/>
  <c r="I25" i="4" s="1"/>
  <c r="B25" i="4" a="1"/>
  <c r="B25" i="4" s="1"/>
  <c r="A25" i="3"/>
  <c r="B25" i="3" a="1"/>
  <c r="B25" i="3"/>
  <c r="C25" i="3" a="1"/>
  <c r="C25" i="3" s="1"/>
  <c r="D25" i="3" a="1"/>
  <c r="D25" i="3" s="1"/>
  <c r="E25" i="3" a="1"/>
  <c r="E25" i="3" s="1"/>
  <c r="F25" i="3" a="1"/>
  <c r="F25" i="3" s="1"/>
  <c r="G25" i="3" a="1"/>
  <c r="G25" i="3" s="1"/>
  <c r="H25" i="3" a="1"/>
  <c r="H25" i="3"/>
  <c r="I25" i="3" a="1"/>
  <c r="I25" i="3" s="1"/>
  <c r="F13" i="4"/>
  <c r="E13" i="4" s="1" a="1"/>
  <c r="E13" i="4" s="1"/>
  <c r="D7" i="4"/>
  <c r="F16" i="4" s="1"/>
  <c r="E16" i="4" s="1" a="1"/>
  <c r="E16" i="4" s="1"/>
  <c r="F10" i="4"/>
  <c r="E10" i="4" s="1" a="1"/>
  <c r="E10" i="4" s="1"/>
  <c r="G10" i="4" s="1"/>
  <c r="A2" i="3"/>
  <c r="F18" i="4" l="1"/>
  <c r="D18" i="4" s="1" a="1"/>
  <c r="D18" i="4" s="1"/>
  <c r="F15" i="4"/>
  <c r="D15" i="4" s="1" a="1"/>
  <c r="D15" i="4" s="1"/>
  <c r="C15" i="4" s="1"/>
  <c r="H15" i="4" s="1"/>
  <c r="E18" i="4" a="1"/>
  <c r="E18" i="4" s="1"/>
  <c r="E15" i="4" a="1"/>
  <c r="E15" i="4" s="1"/>
  <c r="F12" i="4"/>
  <c r="E12" i="4" s="1" a="1"/>
  <c r="E12" i="4" s="1"/>
  <c r="F19" i="4"/>
  <c r="F17" i="4"/>
  <c r="E17" i="4" s="1" a="1"/>
  <c r="E17" i="4" s="1"/>
  <c r="F14" i="4"/>
  <c r="F11" i="4"/>
  <c r="D10" i="4" a="1"/>
  <c r="D10" i="4" s="1"/>
  <c r="C10" i="4" s="1"/>
  <c r="I10" i="4" s="1"/>
  <c r="L10" i="4" s="1"/>
  <c r="G16" i="4"/>
  <c r="G14" i="4"/>
  <c r="G13" i="4"/>
  <c r="G11" i="4"/>
  <c r="G18" i="4"/>
  <c r="G17" i="4"/>
  <c r="G15" i="4"/>
  <c r="G19" i="4"/>
  <c r="G12" i="4"/>
  <c r="C18" i="4"/>
  <c r="H18" i="4" s="1"/>
  <c r="D13" i="4" a="1"/>
  <c r="D13" i="4" s="1"/>
  <c r="D16" i="4" a="1"/>
  <c r="D16" i="4" s="1"/>
  <c r="D7" i="3"/>
  <c r="F14" i="3" s="1"/>
  <c r="K18" i="4" l="1"/>
  <c r="D19" i="4" a="1"/>
  <c r="D19" i="4" s="1"/>
  <c r="E19" i="4" a="1"/>
  <c r="E19" i="4" s="1"/>
  <c r="D17" i="4" a="1"/>
  <c r="D17" i="4" s="1"/>
  <c r="C17" i="4" s="1"/>
  <c r="H17" i="4" s="1"/>
  <c r="K17" i="4" s="1"/>
  <c r="D11" i="4" a="1"/>
  <c r="D11" i="4" s="1"/>
  <c r="E11" i="4" a="1"/>
  <c r="E11" i="4" s="1"/>
  <c r="D12" i="4" a="1"/>
  <c r="D12" i="4" s="1"/>
  <c r="C12" i="4" s="1"/>
  <c r="I12" i="4" s="1"/>
  <c r="L12" i="4" s="1"/>
  <c r="D14" i="4" a="1"/>
  <c r="D14" i="4" s="1"/>
  <c r="E14" i="4" a="1"/>
  <c r="E14" i="4" s="1"/>
  <c r="K15" i="4"/>
  <c r="H10" i="4"/>
  <c r="I18" i="4"/>
  <c r="L18" i="4" s="1"/>
  <c r="I15" i="4"/>
  <c r="L15" i="4" s="1"/>
  <c r="C16" i="4"/>
  <c r="I16" i="4" s="1"/>
  <c r="L16" i="4" s="1"/>
  <c r="C13" i="4"/>
  <c r="H13" i="4" s="1"/>
  <c r="K13" i="4" s="1"/>
  <c r="F19" i="3"/>
  <c r="D19" i="3" s="1" a="1"/>
  <c r="D19" i="3" s="1"/>
  <c r="F15" i="3"/>
  <c r="E15" i="3" s="1" a="1"/>
  <c r="E15" i="3" s="1"/>
  <c r="F11" i="3"/>
  <c r="E11" i="3" s="1" a="1"/>
  <c r="E11" i="3" s="1"/>
  <c r="D14" i="3" a="1"/>
  <c r="D14" i="3" s="1"/>
  <c r="E14" i="3" a="1"/>
  <c r="E14" i="3" s="1"/>
  <c r="F17" i="3"/>
  <c r="F13" i="3"/>
  <c r="D11" i="3" a="1"/>
  <c r="D11" i="3" s="1"/>
  <c r="C11" i="3" s="1"/>
  <c r="I11" i="3" s="1"/>
  <c r="L11" i="3" s="1"/>
  <c r="F10" i="3"/>
  <c r="F16" i="3"/>
  <c r="F12" i="3"/>
  <c r="F18" i="3"/>
  <c r="D18" i="3" s="1" a="1"/>
  <c r="D18" i="3" s="1"/>
  <c r="D15" i="3" l="1" a="1"/>
  <c r="D15" i="3" s="1"/>
  <c r="C15" i="3" s="1"/>
  <c r="I15" i="3" s="1"/>
  <c r="L15" i="3" s="1"/>
  <c r="C14" i="3"/>
  <c r="H14" i="3" s="1"/>
  <c r="K14" i="3" s="1"/>
  <c r="C19" i="4"/>
  <c r="I19" i="4" s="1"/>
  <c r="L19" i="4" s="1"/>
  <c r="M18" i="4"/>
  <c r="M15" i="4"/>
  <c r="K10" i="4"/>
  <c r="C14" i="4"/>
  <c r="C11" i="4"/>
  <c r="H11" i="4" s="1"/>
  <c r="K11" i="4" s="1"/>
  <c r="I13" i="4"/>
  <c r="L13" i="4" s="1"/>
  <c r="I17" i="4"/>
  <c r="L17" i="4" s="1"/>
  <c r="H12" i="4"/>
  <c r="K12" i="4" s="1"/>
  <c r="H16" i="4"/>
  <c r="K16" i="4" s="1"/>
  <c r="E19" i="3" a="1"/>
  <c r="E19" i="3" s="1"/>
  <c r="C19" i="3" s="1"/>
  <c r="H19" i="3" s="1"/>
  <c r="K19" i="3" s="1"/>
  <c r="E18" i="3" a="1"/>
  <c r="E18" i="3" s="1"/>
  <c r="E16" i="3" a="1"/>
  <c r="E16" i="3" s="1"/>
  <c r="D16" i="3" a="1"/>
  <c r="D16" i="3" s="1"/>
  <c r="E17" i="3" a="1"/>
  <c r="E17" i="3" s="1"/>
  <c r="D17" i="3" a="1"/>
  <c r="D17" i="3" s="1"/>
  <c r="E10" i="3" a="1"/>
  <c r="E10" i="3" s="1"/>
  <c r="D10" i="3" a="1"/>
  <c r="D10" i="3" s="1"/>
  <c r="E12" i="3" a="1"/>
  <c r="E12" i="3" s="1"/>
  <c r="D12" i="3" a="1"/>
  <c r="D12" i="3" s="1"/>
  <c r="D13" i="3" a="1"/>
  <c r="D13" i="3" s="1"/>
  <c r="E13" i="3" a="1"/>
  <c r="E13" i="3" s="1"/>
  <c r="I14" i="3"/>
  <c r="L14" i="3" s="1"/>
  <c r="C18" i="3"/>
  <c r="H18" i="3" s="1"/>
  <c r="K18" i="3" s="1"/>
  <c r="H11" i="3"/>
  <c r="K11" i="3" s="1"/>
  <c r="D7" i="2"/>
  <c r="A16" i="2"/>
  <c r="H15" i="3" l="1"/>
  <c r="K15" i="3" s="1"/>
  <c r="F13" i="2"/>
  <c r="F10" i="2"/>
  <c r="F14" i="2"/>
  <c r="F11" i="2"/>
  <c r="F12" i="2"/>
  <c r="M12" i="4"/>
  <c r="H14" i="4"/>
  <c r="K14" i="4" s="1"/>
  <c r="I14" i="4"/>
  <c r="M19" i="4"/>
  <c r="M17" i="4"/>
  <c r="H19" i="4"/>
  <c r="K19" i="4" s="1"/>
  <c r="M13" i="4"/>
  <c r="M16" i="4"/>
  <c r="I11" i="4"/>
  <c r="I19" i="3"/>
  <c r="L19" i="3" s="1"/>
  <c r="C13" i="3"/>
  <c r="H13" i="3" s="1"/>
  <c r="K13" i="3" s="1"/>
  <c r="C12" i="3"/>
  <c r="H12" i="3" s="1"/>
  <c r="K12" i="3" s="1"/>
  <c r="C17" i="3"/>
  <c r="I17" i="3" s="1"/>
  <c r="L17" i="3" s="1"/>
  <c r="C10" i="3"/>
  <c r="C16" i="3"/>
  <c r="I16" i="3" s="1"/>
  <c r="L16" i="3" s="1"/>
  <c r="G13" i="3"/>
  <c r="G12" i="3"/>
  <c r="G15" i="3"/>
  <c r="G17" i="3"/>
  <c r="G10" i="3"/>
  <c r="G18" i="3"/>
  <c r="G16" i="3"/>
  <c r="G19" i="3"/>
  <c r="G14" i="3"/>
  <c r="G11" i="3"/>
  <c r="I18" i="3"/>
  <c r="L18" i="3" s="1"/>
  <c r="D11" i="2" l="1" a="1"/>
  <c r="D11" i="2" s="1"/>
  <c r="E11" i="2" a="1"/>
  <c r="E11" i="2" s="1"/>
  <c r="E14" i="2" a="1"/>
  <c r="E14" i="2" s="1"/>
  <c r="D14" i="2" a="1"/>
  <c r="D14" i="2" s="1"/>
  <c r="D10" i="2" a="1"/>
  <c r="D10" i="2" s="1"/>
  <c r="E10" i="2" a="1"/>
  <c r="E10" i="2" s="1"/>
  <c r="D12" i="2" a="1"/>
  <c r="D12" i="2" s="1"/>
  <c r="E12" i="2" a="1"/>
  <c r="E12" i="2" s="1"/>
  <c r="E13" i="2" a="1"/>
  <c r="E13" i="2" s="1"/>
  <c r="D13" i="2" a="1"/>
  <c r="D13" i="2" s="1"/>
  <c r="L11" i="4"/>
  <c r="M11" i="4"/>
  <c r="L14" i="4"/>
  <c r="M14" i="4"/>
  <c r="H17" i="3"/>
  <c r="K17" i="3" s="1"/>
  <c r="I12" i="3"/>
  <c r="L12" i="3" s="1"/>
  <c r="I13" i="3"/>
  <c r="L13" i="3" s="1"/>
  <c r="I10" i="3"/>
  <c r="L10" i="3" s="1"/>
  <c r="H10" i="3"/>
  <c r="M18" i="3" s="1"/>
  <c r="H16" i="3"/>
  <c r="K16" i="3" s="1"/>
  <c r="H12" i="2" l="1"/>
  <c r="C12" i="2"/>
  <c r="I12" i="2"/>
  <c r="I13" i="2"/>
  <c r="H13" i="2"/>
  <c r="C13" i="2"/>
  <c r="G13" i="2"/>
  <c r="G11" i="2"/>
  <c r="G12" i="2"/>
  <c r="G10" i="2"/>
  <c r="G14" i="2"/>
  <c r="C14" i="2"/>
  <c r="I14" i="2" s="1"/>
  <c r="C10" i="2"/>
  <c r="H10" i="2" s="1"/>
  <c r="C11" i="2"/>
  <c r="H11" i="2" s="1"/>
  <c r="K11" i="2" s="1"/>
  <c r="M13" i="3"/>
  <c r="M16" i="3"/>
  <c r="M17" i="3"/>
  <c r="K10" i="3"/>
  <c r="M12" i="3"/>
  <c r="M14" i="3"/>
  <c r="M11" i="3"/>
  <c r="M19" i="3"/>
  <c r="M15" i="3"/>
  <c r="A3" i="2"/>
  <c r="A19" i="2"/>
  <c r="C19" i="2" s="1" a="1"/>
  <c r="C19" i="2" s="1"/>
  <c r="I10" i="2" l="1"/>
  <c r="I11" i="2"/>
  <c r="L11" i="2" s="1"/>
  <c r="H14" i="2"/>
  <c r="H19" i="2" a="1"/>
  <c r="H19" i="2" s="1"/>
  <c r="E19" i="2" a="1"/>
  <c r="E19" i="2" s="1"/>
  <c r="B19" i="2" a="1"/>
  <c r="B19" i="2" s="1"/>
  <c r="G19" i="2" a="1"/>
  <c r="G19" i="2" s="1"/>
  <c r="I19" i="2" a="1"/>
  <c r="I19" i="2" s="1"/>
  <c r="D19" i="2" a="1"/>
  <c r="D19" i="2" s="1"/>
  <c r="F19" i="2" a="1"/>
  <c r="F19" i="2" s="1"/>
  <c r="M11" i="2" l="1"/>
  <c r="K10" i="2"/>
  <c r="K14" i="2"/>
  <c r="L14" i="2"/>
  <c r="K12" i="2"/>
  <c r="L13" i="2"/>
  <c r="L10" i="2" l="1"/>
  <c r="K13" i="2"/>
  <c r="M14" i="2" l="1"/>
  <c r="M13" i="2"/>
  <c r="L12" i="2"/>
  <c r="M12" i="2"/>
</calcChain>
</file>

<file path=xl/sharedStrings.xml><?xml version="1.0" encoding="utf-8"?>
<sst xmlns="http://schemas.openxmlformats.org/spreadsheetml/2006/main" count="543" uniqueCount="67">
  <si>
    <t xml:space="preserve">National Cardiovascular 
Intelligence Network
</t>
  </si>
  <si>
    <t>Prevalence estimates of diabetes</t>
  </si>
  <si>
    <t>Published</t>
  </si>
  <si>
    <t>2016</t>
  </si>
  <si>
    <t>Produced by</t>
  </si>
  <si>
    <t>Public Health England</t>
  </si>
  <si>
    <t>Geography</t>
  </si>
  <si>
    <t>Age</t>
  </si>
  <si>
    <t>16 years and over</t>
  </si>
  <si>
    <t>Sex</t>
  </si>
  <si>
    <t>Total</t>
  </si>
  <si>
    <t>Data source</t>
  </si>
  <si>
    <t xml:space="preserve">Health Survey for England 2012, 2013 and 2014 </t>
  </si>
  <si>
    <t>2014-based Subnational Population Projections, mid-2012 to mid-2037, Population Projections Unit, ONS. Crown copyright 2014.</t>
  </si>
  <si>
    <t>Hospital Episode Statistics (HES), 2010/11 - 2013/14, Copyright © 2016, Re‐used with the permission of NHS Digital.  NHS Digital is the trading name of the Health and Social Care Information Centre. All rights reserved.</t>
  </si>
  <si>
    <t>Method</t>
  </si>
  <si>
    <t>The total number of people with diabetes (diagnosed and undiagnosed) were estimated using a multivariate binary logistic regression model developed using Health Survey for England (HSE) data.  Three years of HSE data were combined, 2012 - 2014.  Diabetes was defined as self-reported doctor-diagnosed diabetes or a HBA1c greater than 6.5% (48mmol/mol), who had not previously reported being diagnosed with diabetes.</t>
  </si>
  <si>
    <t xml:space="preserve">The estimates take into account the age, sex, and ethnic group distribution, as well as deprivation of the area. 
</t>
  </si>
  <si>
    <t>Prevalence estimates of diabetes by local authority and England</t>
  </si>
  <si>
    <t>Area</t>
  </si>
  <si>
    <t>Number</t>
  </si>
  <si>
    <t>Prevalence</t>
  </si>
  <si>
    <t>Lancashire CC</t>
  </si>
  <si>
    <t>E10000017</t>
  </si>
  <si>
    <t>Year</t>
  </si>
  <si>
    <t>England</t>
  </si>
  <si>
    <t>E92000001</t>
  </si>
  <si>
    <t>Blackburn with Darwen UA</t>
  </si>
  <si>
    <t>E06000008</t>
  </si>
  <si>
    <t>Blackpool UA</t>
  </si>
  <si>
    <t>E06000009</t>
  </si>
  <si>
    <t>Original data link</t>
  </si>
  <si>
    <t>http://www.yhpho.org.uk/resource/view.aspx?RID=154049</t>
  </si>
  <si>
    <t>16+ Population</t>
  </si>
  <si>
    <t>Confidence level</t>
  </si>
  <si>
    <t>100(1–a)%</t>
  </si>
  <si>
    <t>lower C.I</t>
  </si>
  <si>
    <t>Upper C.I</t>
  </si>
  <si>
    <t>Lower 2</t>
  </si>
  <si>
    <t>Upper 2</t>
  </si>
  <si>
    <t>&lt;&lt; select area</t>
  </si>
  <si>
    <t>&lt;&lt; select year</t>
  </si>
  <si>
    <t>North West</t>
  </si>
  <si>
    <t>E12000002</t>
  </si>
  <si>
    <t>NHS Blackburn with Darwen CCG</t>
  </si>
  <si>
    <t>E38000014</t>
  </si>
  <si>
    <t>NHS Blackpool CCG</t>
  </si>
  <si>
    <t>E38000015</t>
  </si>
  <si>
    <t>NHS Chorley and South Ribble CCG</t>
  </si>
  <si>
    <t>E38000034</t>
  </si>
  <si>
    <t>NHS East Lancashire CCG</t>
  </si>
  <si>
    <t>E38000050</t>
  </si>
  <si>
    <t>NHS Fylde &amp; Wyre CCG</t>
  </si>
  <si>
    <t>E38000060</t>
  </si>
  <si>
    <t>NHS Greater Preston CCG</t>
  </si>
  <si>
    <t>E38000065</t>
  </si>
  <si>
    <t>NHS Lancashire North CCG</t>
  </si>
  <si>
    <t>E38000093</t>
  </si>
  <si>
    <t>NHS West Lancashire CCG</t>
  </si>
  <si>
    <t>E38000200</t>
  </si>
  <si>
    <t>Local authority and whole of England</t>
  </si>
  <si>
    <t>English indices of deprivation 2015, Department for local communities and local government</t>
  </si>
  <si>
    <t>The data below gives the estimated number of people age 16 years or older who have diabetes (diagnosed and undiagnosed) by local authority.  The data relating to diabetes prevalence has been taken from the latest Health Surveys for England.  All population data are based on projections by the Office for National Statistics.  The data has been adjusted for age, sex, ethnic group and deprivation.  For further details of the methodology used to produce these estimates please refer to the technical document on the NCVIN website www.ncvin.org.uk</t>
  </si>
  <si>
    <t>Prevalence estimates of diabetes by clinical commissioning group (CCG) and England</t>
  </si>
  <si>
    <t>The data below gives the estimated number of people age 16 years or older who have diabetes (diagnosed and undiagnosed) by clinical commissioning group (CCG).  The data relating to diabetes prevalence has been taken from the latest Health Surveys for England.  All population data are based on projections by the Office for National Statistics.  The data has been adjusted for age, sex, ethnic group and deprivation.  For further details of the methodology used to produce these estimates please refer to the technical document on the NCVIN website www.ncvin.org.uk</t>
  </si>
  <si>
    <t xml:space="preserve">Prevalence estimates of diabetes by clinical commissioning group (CCG) and England : 2015 - 2035 </t>
  </si>
  <si>
    <t>The data below gives the estimated number of people age 16 years or older who have diabetes (diagnosed and undiagnosed) by clinical commissioning group (CCG).  The data relating to diabetes prevalence has been taken from the latest Health Surveys for England.  Population data are based on the number of patients registered at a GP practice in April 2015.  The year-on-year change in population by age, sex and CCG produced by the ONS was applied to the GP practice populations to produce population projections until the year 2035.  The data has been adjusted for age, sex, ethnic group and deprivation.  For further details of the methodology used to produce these estimates please refer to the technical document on the NCVIN website www.ncvin.org.uk</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</si>
</sst>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quot;%&quot;"/>
  </numFmts>
  <fonts count="24" x14ac:knownFonts="1">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sz val="11"/>
      <color theme="1"/>
      <name val="Arial"/>
      <family val="2"/>
    </font>
    <font>
      <sz val="14"/>
      <name val="Arial"/>
      <family val="2"/>
    </font>
    <font>
      <sz val="10"/>
      <name val="Arial"/>
      <family val="2"/>
    </font>
    <font>
      <sz val="24"/>
      <color theme="3"/>
      <name val="Arial"/>
      <family val="2"/>
    </font>
    <font>
      <sz val="10"/>
      <color indexed="43"/>
      <name val="Arial"/>
      <family val="2"/>
    </font>
    <font>
      <sz val="14"/>
      <color indexed="43"/>
      <name val="Arial"/>
      <family val="2"/>
    </font>
    <font>
      <sz val="16"/>
      <color rgb="FF00AE9E"/>
      <name val="Arial"/>
      <family val="2"/>
    </font>
    <font>
      <b/>
      <sz val="18"/>
      <color rgb="FF00AE9E"/>
      <name val="Arial"/>
      <family val="2"/>
    </font>
    <font>
      <b/>
      <sz val="18"/>
      <name val="Arial"/>
      <family val="2"/>
    </font>
    <font>
      <sz val="10"/>
      <color theme="1"/>
      <name val="Arial"/>
      <family val="2"/>
    </font>
    <font>
      <b/>
      <sz val="10"/>
      <color theme="1"/>
      <name val="Arial"/>
      <family val="2"/>
    </font>
    <font>
      <b/>
      <sz val="12"/>
      <name val="Arial"/>
      <family val="2"/>
    </font>
    <font>
      <b/>
      <sz val="14"/>
      <name val="Arial"/>
      <family val="2"/>
    </font>
    <font>
      <b/>
      <sz val="11"/>
      <color theme="1"/>
      <name val="Arial"/>
      <family val="2"/>
    </font>
    <font>
      <b/>
      <sz val="10"/>
      <name val="Arial"/>
      <family val="2"/>
    </font>
    <font>
      <b/>
      <sz val="10"/>
      <color theme="8"/>
      <name val="Arial"/>
      <family val="2"/>
    </font>
    <font>
      <sz val="10"/>
      <color rgb="FFFF0000"/>
      <name val="Arial"/>
      <family val="2"/>
    </font>
    <font>
      <sz val="11"/>
      <color theme="0"/>
      <name val="Arial"/>
      <family val="2"/>
    </font>
    <font>
      <sz val="10"/>
      <color theme="0"/>
      <name val="Arial"/>
      <family val="2"/>
    </font>
  </fonts>
  <fills count="5">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indexed="9"/>
        <bgColor indexed="64"/>
      </patternFill>
    </fill>
  </fills>
  <borders count="8">
    <border>
      <left/>
      <right/>
      <top/>
      <bottom/>
      <diagonal/>
    </border>
    <border>
      <left/>
      <right/>
      <top style="thin">
        <color rgb="FF00AE9E"/>
      </top>
      <bottom/>
      <diagonal/>
    </border>
    <border>
      <left/>
      <right/>
      <top style="thin">
        <color rgb="FF009AB2"/>
      </top>
      <bottom/>
      <diagonal/>
    </border>
    <border>
      <left/>
      <right/>
      <top/>
      <bottom style="thin">
        <color rgb="FF009AB2"/>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s>
  <cellStyleXfs count="5">
    <xf numFmtId="0" fontId="0" fillId="0" borderId="0"/>
    <xf numFmtId="9" fontId="1" fillId="0" borderId="0" applyFont="0" applyFill="0" applyBorder="0" applyAlignment="0" applyProtection="0"/>
    <xf numFmtId="0" fontId="7" fillId="0" borderId="0"/>
    <xf numFmtId="0" fontId="1" fillId="0" borderId="0"/>
    <xf numFmtId="0" fontId="7" fillId="0" borderId="0"/>
  </cellStyleXfs>
  <cellXfs count="79">
    <xf numFmtId="0" fontId="0" fillId="0" borderId="0" xfId="0"/>
    <xf numFmtId="0" fontId="5" fillId="2" borderId="0" xfId="0" applyFont="1" applyFill="1"/>
    <xf numFmtId="0" fontId="6" fillId="2" borderId="0" xfId="0" applyFont="1" applyFill="1"/>
    <xf numFmtId="0" fontId="5" fillId="2" borderId="0" xfId="0" applyFont="1" applyFill="1" applyBorder="1"/>
    <xf numFmtId="0" fontId="9" fillId="2" borderId="0" xfId="0" applyFont="1" applyFill="1"/>
    <xf numFmtId="0" fontId="10" fillId="2" borderId="0" xfId="0" applyFont="1" applyFill="1"/>
    <xf numFmtId="0" fontId="5" fillId="2" borderId="0" xfId="0" applyFont="1" applyFill="1" applyAlignment="1">
      <alignment vertical="top"/>
    </xf>
    <xf numFmtId="0" fontId="6" fillId="2" borderId="0" xfId="0" applyFont="1" applyFill="1" applyAlignment="1">
      <alignment vertical="top"/>
    </xf>
    <xf numFmtId="0" fontId="11" fillId="2" borderId="0" xfId="0" applyFont="1" applyFill="1" applyBorder="1" applyAlignment="1">
      <alignment vertical="top"/>
    </xf>
    <xf numFmtId="0" fontId="12" fillId="2" borderId="0" xfId="0" applyFont="1" applyFill="1" applyBorder="1" applyAlignment="1">
      <alignment vertical="top"/>
    </xf>
    <xf numFmtId="0" fontId="13" fillId="2" borderId="0" xfId="0" applyFont="1" applyFill="1" applyBorder="1" applyAlignment="1">
      <alignment vertical="top"/>
    </xf>
    <xf numFmtId="0" fontId="5" fillId="2" borderId="0" xfId="0" applyFont="1" applyFill="1" applyBorder="1" applyAlignment="1">
      <alignment vertical="top"/>
    </xf>
    <xf numFmtId="0" fontId="14" fillId="2" borderId="0" xfId="0" applyFont="1" applyFill="1"/>
    <xf numFmtId="0" fontId="15" fillId="2" borderId="1" xfId="3" applyFont="1" applyFill="1" applyBorder="1" applyAlignment="1">
      <alignment vertical="center" wrapText="1"/>
    </xf>
    <xf numFmtId="0" fontId="7" fillId="2" borderId="1" xfId="3" applyFont="1" applyFill="1" applyBorder="1" applyAlignment="1">
      <alignment horizontal="left" vertical="center" wrapText="1"/>
    </xf>
    <xf numFmtId="0" fontId="15" fillId="2" borderId="2" xfId="3" applyFont="1" applyFill="1" applyBorder="1" applyAlignment="1">
      <alignment vertical="center" wrapText="1"/>
    </xf>
    <xf numFmtId="0" fontId="15" fillId="2" borderId="0" xfId="3" applyFont="1" applyFill="1" applyBorder="1" applyAlignment="1">
      <alignment vertical="center" wrapText="1"/>
    </xf>
    <xf numFmtId="0" fontId="15" fillId="2" borderId="3" xfId="3" applyFont="1" applyFill="1" applyBorder="1" applyAlignment="1">
      <alignment vertical="center" wrapText="1"/>
    </xf>
    <xf numFmtId="0" fontId="16" fillId="2" borderId="0" xfId="4" applyFont="1" applyFill="1" applyBorder="1" applyAlignment="1">
      <alignment vertical="center"/>
    </xf>
    <xf numFmtId="0" fontId="17" fillId="2" borderId="0" xfId="4" applyFont="1" applyFill="1" applyBorder="1" applyAlignment="1">
      <alignment vertical="center"/>
    </xf>
    <xf numFmtId="0" fontId="7" fillId="2" borderId="0" xfId="4" applyFont="1" applyFill="1" applyBorder="1" applyAlignment="1">
      <alignment horizontal="center"/>
    </xf>
    <xf numFmtId="0" fontId="5" fillId="2" borderId="6" xfId="0" applyFont="1" applyFill="1" applyBorder="1" applyAlignment="1">
      <alignment horizontal="center" vertical="center"/>
    </xf>
    <xf numFmtId="0" fontId="0" fillId="0" borderId="0" xfId="0" applyAlignment="1">
      <alignment horizontal="center"/>
    </xf>
    <xf numFmtId="0" fontId="5" fillId="2" borderId="6" xfId="0" applyFont="1" applyFill="1" applyBorder="1" applyAlignment="1">
      <alignment horizontal="right"/>
    </xf>
    <xf numFmtId="3" fontId="5" fillId="2" borderId="6" xfId="0" applyNumberFormat="1" applyFont="1" applyFill="1" applyBorder="1" applyAlignment="1">
      <alignment horizontal="center"/>
    </xf>
    <xf numFmtId="164" fontId="5" fillId="2" borderId="6" xfId="0" applyNumberFormat="1" applyFont="1" applyFill="1" applyBorder="1" applyAlignment="1">
      <alignment horizontal="center"/>
    </xf>
    <xf numFmtId="0" fontId="5" fillId="3" borderId="6" xfId="0" applyFont="1" applyFill="1" applyBorder="1" applyAlignment="1">
      <alignment horizontal="right"/>
    </xf>
    <xf numFmtId="3" fontId="5" fillId="3" borderId="6" xfId="0" applyNumberFormat="1" applyFont="1" applyFill="1" applyBorder="1" applyAlignment="1">
      <alignment horizontal="center"/>
    </xf>
    <xf numFmtId="164" fontId="5" fillId="3" borderId="6" xfId="0" applyNumberFormat="1" applyFont="1" applyFill="1" applyBorder="1" applyAlignment="1">
      <alignment horizontal="center"/>
    </xf>
    <xf numFmtId="0" fontId="0" fillId="0" borderId="6" xfId="0" applyBorder="1" applyAlignment="1">
      <alignment horizontal="center"/>
    </xf>
    <xf numFmtId="0" fontId="18" fillId="2" borderId="6" xfId="0" applyFont="1" applyFill="1" applyBorder="1" applyAlignment="1">
      <alignment horizontal="center" vertical="center"/>
    </xf>
    <xf numFmtId="0" fontId="18" fillId="3" borderId="6" xfId="0" applyFont="1" applyFill="1" applyBorder="1" applyAlignment="1">
      <alignment horizontal="center" vertical="center"/>
    </xf>
    <xf numFmtId="0" fontId="5" fillId="2" borderId="6" xfId="0" applyFont="1" applyFill="1" applyBorder="1" applyAlignment="1">
      <alignment horizontal="center"/>
    </xf>
    <xf numFmtId="3" fontId="5" fillId="2" borderId="6" xfId="0" applyNumberFormat="1" applyFont="1" applyFill="1" applyBorder="1"/>
    <xf numFmtId="164" fontId="5" fillId="2" borderId="6" xfId="0" applyNumberFormat="1" applyFont="1" applyFill="1" applyBorder="1"/>
    <xf numFmtId="3" fontId="5" fillId="2" borderId="6" xfId="0" applyNumberFormat="1" applyFont="1" applyFill="1" applyBorder="1" applyAlignment="1">
      <alignment horizontal="right"/>
    </xf>
    <xf numFmtId="0" fontId="7" fillId="2" borderId="0" xfId="4" applyFont="1" applyFill="1" applyBorder="1" applyAlignment="1">
      <alignment horizontal="left" vertical="top" wrapText="1"/>
    </xf>
    <xf numFmtId="0" fontId="18" fillId="0" borderId="6" xfId="0" applyFont="1" applyFill="1" applyBorder="1" applyAlignment="1">
      <alignment horizontal="center" vertical="center"/>
    </xf>
    <xf numFmtId="164" fontId="5" fillId="0" borderId="6" xfId="0" applyNumberFormat="1" applyFont="1" applyFill="1" applyBorder="1" applyAlignment="1">
      <alignment horizontal="center"/>
    </xf>
    <xf numFmtId="0" fontId="20" fillId="2" borderId="3" xfId="3" applyFont="1" applyFill="1" applyBorder="1" applyAlignment="1">
      <alignment vertical="center" wrapText="1"/>
    </xf>
    <xf numFmtId="0" fontId="3" fillId="0" borderId="7" xfId="0" applyFont="1" applyBorder="1" applyAlignment="1">
      <alignment horizontal="center"/>
    </xf>
    <xf numFmtId="165" fontId="19" fillId="4" borderId="7" xfId="0" applyNumberFormat="1" applyFont="1" applyFill="1" applyBorder="1" applyAlignment="1" applyProtection="1">
      <alignment horizontal="center"/>
      <protection locked="0"/>
    </xf>
    <xf numFmtId="0" fontId="0" fillId="0" borderId="0" xfId="0" applyBorder="1"/>
    <xf numFmtId="0" fontId="18" fillId="0" borderId="0" xfId="0" applyFont="1" applyFill="1" applyBorder="1" applyAlignment="1">
      <alignment horizontal="center" vertical="center"/>
    </xf>
    <xf numFmtId="164" fontId="5" fillId="0" borderId="0" xfId="0" applyNumberFormat="1" applyFont="1" applyFill="1" applyBorder="1" applyAlignment="1">
      <alignment horizontal="center"/>
    </xf>
    <xf numFmtId="0" fontId="0" fillId="0" borderId="0" xfId="0" applyFill="1" applyBorder="1"/>
    <xf numFmtId="0" fontId="21" fillId="2" borderId="0" xfId="4" applyFont="1" applyFill="1" applyBorder="1" applyAlignment="1">
      <alignment horizontal="left" vertical="top" wrapText="1"/>
    </xf>
    <xf numFmtId="0" fontId="5" fillId="2" borderId="4" xfId="0" applyFont="1" applyFill="1" applyBorder="1" applyAlignment="1">
      <alignment horizontal="center" vertical="center"/>
    </xf>
    <xf numFmtId="165" fontId="19" fillId="4" borderId="6" xfId="0" applyNumberFormat="1" applyFont="1" applyFill="1" applyBorder="1" applyAlignment="1" applyProtection="1">
      <alignment horizontal="center"/>
      <protection locked="0"/>
    </xf>
    <xf numFmtId="49" fontId="5" fillId="2" borderId="6" xfId="0" applyNumberFormat="1" applyFont="1" applyFill="1" applyBorder="1" applyAlignment="1">
      <alignment horizontal="center"/>
    </xf>
    <xf numFmtId="0" fontId="5" fillId="2" borderId="6" xfId="0" applyFont="1" applyFill="1" applyBorder="1" applyAlignment="1">
      <alignment horizontal="left"/>
    </xf>
    <xf numFmtId="0" fontId="18" fillId="0" borderId="6" xfId="0" applyFont="1" applyBorder="1"/>
    <xf numFmtId="0" fontId="18" fillId="0" borderId="6" xfId="0" applyFont="1" applyBorder="1" applyAlignment="1">
      <alignment horizontal="center"/>
    </xf>
    <xf numFmtId="0" fontId="2" fillId="0" borderId="0" xfId="0" applyFont="1"/>
    <xf numFmtId="0" fontId="0" fillId="0" borderId="0" xfId="0" applyBorder="1" applyAlignment="1">
      <alignment horizontal="center"/>
    </xf>
    <xf numFmtId="0" fontId="4" fillId="0" borderId="5" xfId="0" applyFont="1" applyBorder="1" applyAlignment="1">
      <alignment horizontal="center"/>
    </xf>
    <xf numFmtId="0" fontId="4" fillId="0" borderId="6" xfId="0" applyFont="1" applyBorder="1" applyAlignment="1">
      <alignment horizontal="center"/>
    </xf>
    <xf numFmtId="164" fontId="22" fillId="2" borderId="6" xfId="0" applyNumberFormat="1" applyFont="1" applyFill="1" applyBorder="1" applyAlignment="1">
      <alignment horizontal="center"/>
    </xf>
    <xf numFmtId="10" fontId="22" fillId="2" borderId="6" xfId="0" applyNumberFormat="1" applyFont="1" applyFill="1" applyBorder="1" applyAlignment="1">
      <alignment horizontal="center"/>
    </xf>
    <xf numFmtId="0" fontId="23" fillId="2" borderId="0" xfId="4" applyFont="1" applyFill="1" applyBorder="1" applyAlignment="1">
      <alignment horizontal="center"/>
    </xf>
    <xf numFmtId="0" fontId="23" fillId="2" borderId="0" xfId="4" applyFont="1" applyFill="1" applyBorder="1" applyAlignment="1">
      <alignment horizontal="left"/>
    </xf>
    <xf numFmtId="10" fontId="4" fillId="0" borderId="6" xfId="1" applyNumberFormat="1" applyFont="1" applyBorder="1" applyAlignment="1">
      <alignment horizontal="center"/>
    </xf>
    <xf numFmtId="0" fontId="23" fillId="2" borderId="0" xfId="4" applyFont="1" applyFill="1" applyBorder="1"/>
    <xf numFmtId="0" fontId="4" fillId="0" borderId="0" xfId="0" applyFont="1"/>
    <xf numFmtId="0" fontId="5" fillId="2" borderId="5" xfId="0" applyFont="1" applyFill="1" applyBorder="1" applyAlignment="1">
      <alignment horizontal="right"/>
    </xf>
    <xf numFmtId="0" fontId="0" fillId="0" borderId="0" xfId="0" applyFill="1"/>
    <xf numFmtId="0" fontId="4" fillId="0" borderId="0" xfId="0" applyFont="1" applyProtection="1">
      <protection locked="0"/>
    </xf>
    <xf numFmtId="0" fontId="23" fillId="2" borderId="0" xfId="4" applyFont="1" applyFill="1" applyBorder="1" applyAlignment="1" applyProtection="1">
      <alignment horizontal="left" vertical="top" wrapText="1"/>
      <protection locked="0"/>
    </xf>
    <xf numFmtId="0" fontId="7" fillId="2" borderId="2" xfId="3" applyFont="1" applyFill="1" applyBorder="1" applyAlignment="1">
      <alignment horizontal="left" vertical="center" wrapText="1"/>
    </xf>
    <xf numFmtId="0" fontId="8" fillId="2" borderId="0" xfId="2" applyFont="1" applyFill="1" applyAlignment="1">
      <alignment horizontal="center" vertical="top"/>
    </xf>
    <xf numFmtId="17" fontId="7" fillId="2" borderId="1" xfId="3" quotePrefix="1" applyNumberFormat="1" applyFont="1" applyFill="1" applyBorder="1" applyAlignment="1">
      <alignment horizontal="left" vertical="center"/>
    </xf>
    <xf numFmtId="0" fontId="7" fillId="2" borderId="1" xfId="3" applyFont="1" applyFill="1" applyBorder="1" applyAlignment="1">
      <alignment horizontal="left" vertical="center" wrapText="1"/>
    </xf>
    <xf numFmtId="0" fontId="7" fillId="2" borderId="0" xfId="3" applyFont="1" applyFill="1" applyBorder="1" applyAlignment="1">
      <alignment horizontal="left" vertical="center" wrapText="1"/>
    </xf>
    <xf numFmtId="0" fontId="7" fillId="2" borderId="3" xfId="3" applyFont="1" applyFill="1" applyBorder="1" applyAlignment="1">
      <alignment horizontal="left" vertical="center" wrapText="1"/>
    </xf>
    <xf numFmtId="0" fontId="15" fillId="2" borderId="3" xfId="3" applyFont="1" applyFill="1" applyBorder="1" applyAlignment="1">
      <alignment horizontal="left" vertical="center" wrapText="1"/>
    </xf>
    <xf numFmtId="0" fontId="7" fillId="2" borderId="0" xfId="4" applyFont="1" applyFill="1" applyBorder="1" applyAlignment="1">
      <alignment horizontal="left" vertical="top" wrapText="1"/>
    </xf>
    <xf numFmtId="0" fontId="16" fillId="2" borderId="0" xfId="4" applyFont="1" applyFill="1" applyBorder="1" applyAlignment="1">
      <alignment horizontal="center" vertical="center"/>
    </xf>
    <xf numFmtId="0" fontId="18" fillId="2" borderId="6" xfId="0" applyFont="1" applyFill="1" applyBorder="1" applyAlignment="1">
      <alignment horizontal="center" vertical="center"/>
    </xf>
    <xf numFmtId="0" fontId="18" fillId="2" borderId="4" xfId="0" applyFont="1" applyFill="1" applyBorder="1" applyAlignment="1">
      <alignment horizontal="center" vertical="center"/>
    </xf>
  </cellXfs>
  <cellStyles count="5">
    <cellStyle name="Normal" xfId="0" builtinId="0"/>
    <cellStyle name="Normal 10" xfId="2"/>
    <cellStyle name="Normal 2" xfId="4"/>
    <cellStyle name="Normal_PHE cover sheet" xfId="3"/>
    <cellStyle name="Percent" xfId="1" builtinId="5"/>
  </cellStyles>
  <dxfs count="18">
    <dxf>
      <fill>
        <patternFill>
          <bgColor theme="4" tint="0.39994506668294322"/>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theme="4" tint="0.3999450666829432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_rels/activeX4.xml.rels><?xml version="1.0" encoding="UTF-8" standalone="yes"?>
<Relationships xmlns="http://schemas.openxmlformats.org/package/2006/relationships"><Relationship Id="rId1" Type="http://schemas.microsoft.com/office/2006/relationships/activeXControlBinary" Target="activeX4.bin"/></Relationships>
</file>

<file path=xl/activeX/_rels/activeX5.xml.rels><?xml version="1.0" encoding="UTF-8" standalone="yes"?>
<Relationships xmlns="http://schemas.openxmlformats.org/package/2006/relationships"><Relationship Id="rId1" Type="http://schemas.microsoft.com/office/2006/relationships/activeXControlBinary" Target="activeX5.bin"/></Relationships>
</file>

<file path=xl/activeX/_rels/activeX6.xml.rels><?xml version="1.0" encoding="UTF-8" standalone="yes"?>
<Relationships xmlns="http://schemas.openxmlformats.org/package/2006/relationships"><Relationship Id="rId1" Type="http://schemas.microsoft.com/office/2006/relationships/activeXControlBinary" Target="activeX6.bin"/></Relationships>
</file>

<file path=xl/activeX/activeX1.xml><?xml version="1.0" encoding="utf-8"?>
<ax:ocx xmlns:ax="http://schemas.microsoft.com/office/2006/activeX" xmlns:r="http://schemas.openxmlformats.org/officeDocument/2006/relationships" ax:classid="{8BD21D30-EC42-11CE-9E0D-00AA006002F3}" ax:persistence="persistStreamInit" r:id="rId1"/>
</file>

<file path=xl/activeX/activeX2.xml><?xml version="1.0" encoding="utf-8"?>
<ax:ocx xmlns:ax="http://schemas.microsoft.com/office/2006/activeX" xmlns:r="http://schemas.openxmlformats.org/officeDocument/2006/relationships" ax:classid="{8BD21D30-EC42-11CE-9E0D-00AA006002F3}" ax:persistence="persistStreamInit" r:id="rId1"/>
</file>

<file path=xl/activeX/activeX3.xml><?xml version="1.0" encoding="utf-8"?>
<ax:ocx xmlns:ax="http://schemas.microsoft.com/office/2006/activeX" xmlns:r="http://schemas.openxmlformats.org/officeDocument/2006/relationships" ax:classid="{8BD21D30-EC42-11CE-9E0D-00AA006002F3}" ax:persistence="persistStreamInit" r:id="rId1"/>
</file>

<file path=xl/activeX/activeX4.xml><?xml version="1.0" encoding="utf-8"?>
<ax:ocx xmlns:ax="http://schemas.microsoft.com/office/2006/activeX" xmlns:r="http://schemas.openxmlformats.org/officeDocument/2006/relationships" ax:classid="{8BD21D30-EC42-11CE-9E0D-00AA006002F3}" ax:persistence="persistStreamInit" r:id="rId1"/>
</file>

<file path=xl/activeX/activeX5.xml><?xml version="1.0" encoding="utf-8"?>
<ax:ocx xmlns:ax="http://schemas.microsoft.com/office/2006/activeX" xmlns:r="http://schemas.openxmlformats.org/officeDocument/2006/relationships" ax:classid="{8BD21D30-EC42-11CE-9E0D-00AA006002F3}" ax:persistence="persistStreamInit" r:id="rId1"/>
</file>

<file path=xl/activeX/activeX6.xml><?xml version="1.0" encoding="utf-8"?>
<ax:ocx xmlns:ax="http://schemas.microsoft.com/office/2006/activeX" xmlns:r="http://schemas.openxmlformats.org/officeDocument/2006/relationships" ax:classid="{8BD21D30-EC42-11CE-9E0D-00AA006002F3}" ax:persistence="persistStreamInit" r:id="rId1"/>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'Uppter tier resident'!$A$3</c:f>
          <c:strCache>
            <c:ptCount val="1"/>
            <c:pt idx="0">
              <c:v>Prevalence estimates of diabetes by local authority and England : 2016</c:v>
            </c:pt>
          </c:strCache>
        </c:strRef>
      </c:tx>
      <c:layout/>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n-US"/>
        </a:p>
      </c:txPr>
    </c:title>
    <c:autoTitleDeleted val="0"/>
    <c:plotArea>
      <c:layout/>
      <c:barChart>
        <c:barDir val="col"/>
        <c:grouping val="clustered"/>
        <c:varyColors val="0"/>
        <c:ser>
          <c:idx val="0"/>
          <c:order val="0"/>
          <c:spPr>
            <a:solidFill>
              <a:schemeClr val="accent1"/>
            </a:solidFill>
            <a:ln>
              <a:noFill/>
            </a:ln>
            <a:effectLst/>
          </c:spPr>
          <c:invertIfNegative val="0"/>
          <c:dPt>
            <c:idx val="0"/>
            <c:invertIfNegative val="0"/>
            <c:bubble3D val="0"/>
            <c:spPr>
              <a:solidFill>
                <a:schemeClr val="accent2"/>
              </a:solidFill>
              <a:ln>
                <a:noFill/>
              </a:ln>
              <a:effectLst/>
            </c:spPr>
          </c:dPt>
          <c:dLbls>
            <c:spPr>
              <a:solidFill>
                <a:schemeClr val="bg1">
                  <a:alpha val="30000"/>
                </a:schemeClr>
              </a:solid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dLblPos val="inBase"/>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errBars>
            <c:errBarType val="both"/>
            <c:errValType val="cust"/>
            <c:noEndCap val="0"/>
            <c:plus>
              <c:numRef>
                <c:f>'Uppter tier resident'!$L$10:$L$14</c:f>
                <c:numCache>
                  <c:formatCode>General</c:formatCode>
                  <c:ptCount val="5"/>
                  <c:pt idx="0">
                    <c:v>8.2388805850305835E-5</c:v>
                  </c:pt>
                  <c:pt idx="1">
                    <c:v>2.292397840099325E-4</c:v>
                  </c:pt>
                  <c:pt idx="2">
                    <c:v>5.6758224113731548E-4</c:v>
                  </c:pt>
                  <c:pt idx="3">
                    <c:v>1.7578804154807226E-3</c:v>
                  </c:pt>
                  <c:pt idx="4">
                    <c:v>1.7240238583334094E-3</c:v>
                  </c:pt>
                </c:numCache>
              </c:numRef>
            </c:plus>
            <c:minus>
              <c:numRef>
                <c:f>'Uppter tier resident'!$K$10:$K$14</c:f>
                <c:numCache>
                  <c:formatCode>General</c:formatCode>
                  <c:ptCount val="5"/>
                  <c:pt idx="0">
                    <c:v>8.231771258739029E-5</c:v>
                  </c:pt>
                  <c:pt idx="1">
                    <c:v>2.2869951346757289E-4</c:v>
                  </c:pt>
                  <c:pt idx="2">
                    <c:v>5.6433985051672353E-4</c:v>
                  </c:pt>
                  <c:pt idx="3">
                    <c:v>1.7304492237878166E-3</c:v>
                  </c:pt>
                  <c:pt idx="4">
                    <c:v>1.6970114909936884E-3</c:v>
                  </c:pt>
                </c:numCache>
              </c:numRef>
            </c:minus>
            <c:spPr>
              <a:noFill/>
              <a:ln w="9525" cap="flat" cmpd="sng" algn="ctr">
                <a:solidFill>
                  <a:schemeClr val="tx1">
                    <a:lumMod val="65000"/>
                    <a:lumOff val="35000"/>
                  </a:schemeClr>
                </a:solidFill>
                <a:round/>
              </a:ln>
              <a:effectLst/>
            </c:spPr>
          </c:errBars>
          <c:cat>
            <c:strRef>
              <c:f>'Uppter tier resident'!$A$10:$A$14</c:f>
              <c:strCache>
                <c:ptCount val="5"/>
                <c:pt idx="0">
                  <c:v>England</c:v>
                </c:pt>
                <c:pt idx="1">
                  <c:v>North West</c:v>
                </c:pt>
                <c:pt idx="2">
                  <c:v>Lancashire CC</c:v>
                </c:pt>
                <c:pt idx="3">
                  <c:v>Blackburn with Darwen UA</c:v>
                </c:pt>
                <c:pt idx="4">
                  <c:v>Blackpool UA</c:v>
                </c:pt>
              </c:strCache>
            </c:strRef>
          </c:cat>
          <c:val>
            <c:numRef>
              <c:f>'Uppter tier resident'!$E$10:$E$14</c:f>
              <c:numCache>
                <c:formatCode>0.0%</c:formatCode>
                <c:ptCount val="5"/>
                <c:pt idx="0">
                  <c:v>8.6377462355360604E-2</c:v>
                </c:pt>
                <c:pt idx="1">
                  <c:v>8.7709043918699658E-2</c:v>
                </c:pt>
                <c:pt idx="2">
                  <c:v>8.912235386805889E-2</c:v>
                </c:pt>
                <c:pt idx="3">
                  <c:v>9.8743232436249287E-2</c:v>
                </c:pt>
                <c:pt idx="4">
                  <c:v>9.6712805553132261E-2</c:v>
                </c:pt>
              </c:numCache>
            </c:numRef>
          </c:val>
        </c:ser>
        <c:dLbls>
          <c:showLegendKey val="0"/>
          <c:showVal val="0"/>
          <c:showCatName val="0"/>
          <c:showSerName val="0"/>
          <c:showPercent val="0"/>
          <c:showBubbleSize val="0"/>
        </c:dLbls>
        <c:gapWidth val="219"/>
        <c:overlap val="-27"/>
        <c:axId val="207112720"/>
        <c:axId val="207113112"/>
      </c:barChart>
      <c:lineChart>
        <c:grouping val="standard"/>
        <c:varyColors val="0"/>
        <c:ser>
          <c:idx val="1"/>
          <c:order val="1"/>
          <c:tx>
            <c:strRef>
              <c:f>'Uppter tier resident'!$G$9</c:f>
              <c:strCache>
                <c:ptCount val="1"/>
                <c:pt idx="0">
                  <c:v>England</c:v>
                </c:pt>
              </c:strCache>
            </c:strRef>
          </c:tx>
          <c:spPr>
            <a:ln w="28575" cap="rnd">
              <a:solidFill>
                <a:schemeClr val="accent2"/>
              </a:solidFill>
              <a:round/>
            </a:ln>
            <a:effectLst/>
          </c:spPr>
          <c:marker>
            <c:symbol val="none"/>
          </c:marker>
          <c:cat>
            <c:strRef>
              <c:f>'Uppter tier resident'!$A$10:$A$14</c:f>
              <c:strCache>
                <c:ptCount val="5"/>
                <c:pt idx="0">
                  <c:v>England</c:v>
                </c:pt>
                <c:pt idx="1">
                  <c:v>North West</c:v>
                </c:pt>
                <c:pt idx="2">
                  <c:v>Lancashire CC</c:v>
                </c:pt>
                <c:pt idx="3">
                  <c:v>Blackburn with Darwen UA</c:v>
                </c:pt>
                <c:pt idx="4">
                  <c:v>Blackpool UA</c:v>
                </c:pt>
              </c:strCache>
            </c:strRef>
          </c:cat>
          <c:val>
            <c:numRef>
              <c:f>'Uppter tier resident'!$G$10:$G$14</c:f>
              <c:numCache>
                <c:formatCode>0.0%</c:formatCode>
                <c:ptCount val="5"/>
                <c:pt idx="0">
                  <c:v>8.6377462355360604E-2</c:v>
                </c:pt>
                <c:pt idx="1">
                  <c:v>8.6377462355360604E-2</c:v>
                </c:pt>
                <c:pt idx="2">
                  <c:v>8.6377462355360604E-2</c:v>
                </c:pt>
                <c:pt idx="3">
                  <c:v>8.6377462355360604E-2</c:v>
                </c:pt>
                <c:pt idx="4">
                  <c:v>8.6377462355360604E-2</c:v>
                </c:pt>
              </c:numCache>
            </c:numRef>
          </c:val>
          <c:smooth val="0"/>
        </c:ser>
        <c:dLbls>
          <c:showLegendKey val="0"/>
          <c:showVal val="0"/>
          <c:showCatName val="0"/>
          <c:showSerName val="0"/>
          <c:showPercent val="0"/>
          <c:showBubbleSize val="0"/>
        </c:dLbls>
        <c:marker val="1"/>
        <c:smooth val="0"/>
        <c:axId val="207112720"/>
        <c:axId val="207113112"/>
      </c:lineChart>
      <c:catAx>
        <c:axId val="2071127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207113112"/>
        <c:crosses val="autoZero"/>
        <c:auto val="1"/>
        <c:lblAlgn val="ctr"/>
        <c:lblOffset val="100"/>
        <c:noMultiLvlLbl val="0"/>
      </c:catAx>
      <c:valAx>
        <c:axId val="207113112"/>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207112720"/>
        <c:crosses val="autoZero"/>
        <c:crossBetween val="between"/>
      </c:valAx>
      <c:spPr>
        <a:noFill/>
        <a:ln>
          <a:noFill/>
        </a:ln>
        <a:effectLst/>
      </c:spPr>
    </c:plotArea>
    <c:plotVisOnly val="0"/>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'Uppter tier resident'!$A$16</c:f>
          <c:strCache>
            <c:ptCount val="1"/>
            <c:pt idx="0">
              <c:v>Prevalence estimates of diabetes by local authority and England : 2015 - 2035 </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n-US"/>
        </a:p>
      </c:txPr>
    </c:title>
    <c:autoTitleDeleted val="0"/>
    <c:plotArea>
      <c:layout>
        <c:manualLayout>
          <c:layoutTarget val="inner"/>
          <c:xMode val="edge"/>
          <c:yMode val="edge"/>
          <c:x val="8.0677132210883587E-2"/>
          <c:y val="0.14203582741193257"/>
          <c:w val="0.90187293828208503"/>
          <c:h val="0.77188558225014037"/>
        </c:manualLayout>
      </c:layout>
      <c:lineChart>
        <c:grouping val="standard"/>
        <c:varyColors val="0"/>
        <c:ser>
          <c:idx val="0"/>
          <c:order val="0"/>
          <c:tx>
            <c:strRef>
              <c:f>'Uppter tier resident'!$A$18</c:f>
              <c:strCache>
                <c:ptCount val="1"/>
                <c:pt idx="0">
                  <c:v>England</c:v>
                </c:pt>
              </c:strCache>
            </c:strRef>
          </c:tx>
          <c:spPr>
            <a:ln w="28575" cap="rnd">
              <a:solidFill>
                <a:schemeClr val="accent2"/>
              </a:solidFill>
              <a:round/>
            </a:ln>
            <a:effectLst/>
          </c:spPr>
          <c:marker>
            <c:symbol val="circle"/>
            <c:size val="6"/>
            <c:spPr>
              <a:solidFill>
                <a:schemeClr val="accent2"/>
              </a:solidFill>
              <a:ln w="9525">
                <a:solidFill>
                  <a:schemeClr val="accent2"/>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05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'Uppter tier resident'!$B$17:$I$17</c:f>
              <c:numCache>
                <c:formatCode>General</c:formatCode>
                <c:ptCount val="8"/>
                <c:pt idx="0">
                  <c:v>2016</c:v>
                </c:pt>
                <c:pt idx="1">
                  <c:v>2017</c:v>
                </c:pt>
                <c:pt idx="2">
                  <c:v>2018</c:v>
                </c:pt>
                <c:pt idx="3">
                  <c:v>2019</c:v>
                </c:pt>
                <c:pt idx="4">
                  <c:v>2020</c:v>
                </c:pt>
                <c:pt idx="5">
                  <c:v>2025</c:v>
                </c:pt>
                <c:pt idx="6">
                  <c:v>2030</c:v>
                </c:pt>
                <c:pt idx="7">
                  <c:v>2035</c:v>
                </c:pt>
              </c:numCache>
            </c:numRef>
          </c:cat>
          <c:val>
            <c:numRef>
              <c:f>'Uppter tier resident'!$B$18:$I$18</c:f>
              <c:numCache>
                <c:formatCode>0.0%</c:formatCode>
                <c:ptCount val="8"/>
                <c:pt idx="0">
                  <c:v>8.6377462355360604E-2</c:v>
                </c:pt>
                <c:pt idx="1">
                  <c:v>8.7007222722676164E-2</c:v>
                </c:pt>
                <c:pt idx="2">
                  <c:v>8.767103206300525E-2</c:v>
                </c:pt>
                <c:pt idx="3">
                  <c:v>8.8335665661813098E-2</c:v>
                </c:pt>
                <c:pt idx="4">
                  <c:v>8.8972929172337858E-2</c:v>
                </c:pt>
                <c:pt idx="5">
                  <c:v>9.2325871292790795E-2</c:v>
                </c:pt>
                <c:pt idx="6">
                  <c:v>9.4937388804864617E-2</c:v>
                </c:pt>
                <c:pt idx="7">
                  <c:v>9.7185285568202745E-2</c:v>
                </c:pt>
              </c:numCache>
            </c:numRef>
          </c:val>
          <c:smooth val="0"/>
        </c:ser>
        <c:ser>
          <c:idx val="1"/>
          <c:order val="1"/>
          <c:tx>
            <c:strRef>
              <c:f>'Uppter tier resident'!$A$19</c:f>
              <c:strCache>
                <c:ptCount val="1"/>
                <c:pt idx="0">
                  <c:v>Lancashire CC</c:v>
                </c:pt>
              </c:strCache>
            </c:strRef>
          </c:tx>
          <c:spPr>
            <a:ln w="28575" cap="rnd">
              <a:solidFill>
                <a:schemeClr val="accent1"/>
              </a:solidFill>
              <a:round/>
            </a:ln>
            <a:effectLst/>
          </c:spPr>
          <c:marker>
            <c:symbol val="circle"/>
            <c:size val="6"/>
            <c:spPr>
              <a:solidFill>
                <a:schemeClr val="accent1"/>
              </a:solidFill>
              <a:ln w="9525">
                <a:solidFill>
                  <a:schemeClr val="accent1"/>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05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'Uppter tier resident'!$B$17:$I$17</c:f>
              <c:numCache>
                <c:formatCode>General</c:formatCode>
                <c:ptCount val="8"/>
                <c:pt idx="0">
                  <c:v>2016</c:v>
                </c:pt>
                <c:pt idx="1">
                  <c:v>2017</c:v>
                </c:pt>
                <c:pt idx="2">
                  <c:v>2018</c:v>
                </c:pt>
                <c:pt idx="3">
                  <c:v>2019</c:v>
                </c:pt>
                <c:pt idx="4">
                  <c:v>2020</c:v>
                </c:pt>
                <c:pt idx="5">
                  <c:v>2025</c:v>
                </c:pt>
                <c:pt idx="6">
                  <c:v>2030</c:v>
                </c:pt>
                <c:pt idx="7">
                  <c:v>2035</c:v>
                </c:pt>
              </c:numCache>
            </c:numRef>
          </c:cat>
          <c:val>
            <c:numRef>
              <c:f>'Uppter tier resident'!$B$19:$I$19</c:f>
              <c:numCache>
                <c:formatCode>0.0%</c:formatCode>
                <c:ptCount val="8"/>
                <c:pt idx="0">
                  <c:v>8.912235386805889E-2</c:v>
                </c:pt>
                <c:pt idx="1">
                  <c:v>8.9875056680732271E-2</c:v>
                </c:pt>
                <c:pt idx="2">
                  <c:v>9.0741170866392953E-2</c:v>
                </c:pt>
                <c:pt idx="3">
                  <c:v>9.1551460838431228E-2</c:v>
                </c:pt>
                <c:pt idx="4">
                  <c:v>9.2280526166578392E-2</c:v>
                </c:pt>
                <c:pt idx="5">
                  <c:v>9.6086122210456412E-2</c:v>
                </c:pt>
                <c:pt idx="6">
                  <c:v>9.8712466916331745E-2</c:v>
                </c:pt>
                <c:pt idx="7">
                  <c:v>0.10089331826965911</c:v>
                </c:pt>
              </c:numCache>
            </c:numRef>
          </c:val>
          <c:smooth val="0"/>
        </c:ser>
        <c:dLbls>
          <c:showLegendKey val="0"/>
          <c:showVal val="0"/>
          <c:showCatName val="0"/>
          <c:showSerName val="0"/>
          <c:showPercent val="0"/>
          <c:showBubbleSize val="0"/>
        </c:dLbls>
        <c:marker val="1"/>
        <c:smooth val="0"/>
        <c:axId val="207113896"/>
        <c:axId val="207810936"/>
      </c:lineChart>
      <c:catAx>
        <c:axId val="2071138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207810936"/>
        <c:crosses val="autoZero"/>
        <c:auto val="1"/>
        <c:lblAlgn val="ctr"/>
        <c:lblOffset val="100"/>
        <c:noMultiLvlLbl val="0"/>
      </c:catAx>
      <c:valAx>
        <c:axId val="207810936"/>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207113896"/>
        <c:crosses val="autoZero"/>
        <c:crossBetween val="between"/>
      </c:valAx>
      <c:spPr>
        <a:noFill/>
        <a:ln>
          <a:noFill/>
        </a:ln>
        <a:effectLst/>
      </c:spPr>
    </c:plotArea>
    <c:legend>
      <c:legendPos val="b"/>
      <c:layout>
        <c:manualLayout>
          <c:xMode val="edge"/>
          <c:yMode val="edge"/>
          <c:x val="0.37368917865792428"/>
          <c:y val="0.81524318056403011"/>
          <c:w val="0.29999811890889877"/>
          <c:h val="7.0109040477828469E-2"/>
        </c:manualLayout>
      </c:layout>
      <c:overlay val="0"/>
      <c:spPr>
        <a:noFill/>
        <a:ln>
          <a:noFill/>
        </a:ln>
        <a:effectLst/>
      </c:spPr>
      <c:txPr>
        <a:bodyPr rot="0" spcFirstLastPara="1" vertOverflow="ellipsis" vert="horz"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0"/>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'CCG resident'!$A$2</c:f>
          <c:strCache>
            <c:ptCount val="1"/>
            <c:pt idx="0">
              <c:v>Prevalence estimates of diabetes by clinical commissioning group (CCG) and England : NHS Fylde &amp; Wyre CCG</c:v>
            </c:pt>
          </c:strCache>
        </c:strRef>
      </c:tx>
      <c:layout/>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n-US"/>
        </a:p>
      </c:txPr>
    </c:title>
    <c:autoTitleDeleted val="0"/>
    <c:plotArea>
      <c:layout/>
      <c:barChart>
        <c:barDir val="col"/>
        <c:grouping val="clustered"/>
        <c:varyColors val="0"/>
        <c:ser>
          <c:idx val="0"/>
          <c:order val="0"/>
          <c:spPr>
            <a:solidFill>
              <a:schemeClr val="accent1"/>
            </a:solidFill>
            <a:ln>
              <a:noFill/>
            </a:ln>
            <a:effectLst/>
          </c:spPr>
          <c:invertIfNegative val="0"/>
          <c:dPt>
            <c:idx val="0"/>
            <c:invertIfNegative val="0"/>
            <c:bubble3D val="0"/>
            <c:spPr>
              <a:solidFill>
                <a:schemeClr val="accent2"/>
              </a:solidFill>
              <a:ln>
                <a:noFill/>
              </a:ln>
              <a:effectLst/>
            </c:spPr>
          </c:dPt>
          <c:dLbls>
            <c:spPr>
              <a:solidFill>
                <a:schemeClr val="bg1">
                  <a:alpha val="30000"/>
                </a:schemeClr>
              </a:solid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dLblPos val="inBase"/>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errBars>
            <c:errBarType val="both"/>
            <c:errValType val="cust"/>
            <c:noEndCap val="0"/>
            <c:plus>
              <c:numRef>
                <c:f>'CCG resident'!$L$10:$L$19</c:f>
                <c:numCache>
                  <c:formatCode>General</c:formatCode>
                  <c:ptCount val="10"/>
                  <c:pt idx="0">
                    <c:v>8.2388812221265151E-5</c:v>
                  </c:pt>
                  <c:pt idx="1">
                    <c:v>2.292397840099325E-4</c:v>
                  </c:pt>
                  <c:pt idx="2">
                    <c:v>1.7578804154807226E-3</c:v>
                  </c:pt>
                  <c:pt idx="3">
                    <c:v>1.7240238583334094E-3</c:v>
                  </c:pt>
                  <c:pt idx="4">
                    <c:v>1.442915211961604E-3</c:v>
                  </c:pt>
                  <c:pt idx="5">
                    <c:v>1.0516981201681985E-3</c:v>
                  </c:pt>
                  <c:pt idx="6">
                    <c:v>1.5543644670221735E-3</c:v>
                  </c:pt>
                  <c:pt idx="7">
                    <c:v>1.360935729814064E-3</c:v>
                  </c:pt>
                  <c:pt idx="8">
                    <c:v>1.483397329879857E-3</c:v>
                  </c:pt>
                  <c:pt idx="9">
                    <c:v>1.8203393045832517E-3</c:v>
                  </c:pt>
                </c:numCache>
              </c:numRef>
            </c:plus>
            <c:minus>
              <c:numRef>
                <c:f>'CCG resident'!$K$10:$K$19</c:f>
                <c:numCache>
                  <c:formatCode>General</c:formatCode>
                  <c:ptCount val="10"/>
                  <c:pt idx="0">
                    <c:v>8.2317718960875363E-5</c:v>
                  </c:pt>
                  <c:pt idx="1">
                    <c:v>2.2869951346757289E-4</c:v>
                  </c:pt>
                  <c:pt idx="2">
                    <c:v>1.7304492237878166E-3</c:v>
                  </c:pt>
                  <c:pt idx="3">
                    <c:v>1.6970114909936884E-3</c:v>
                  </c:pt>
                  <c:pt idx="4">
                    <c:v>1.4201316179502377E-3</c:v>
                  </c:pt>
                  <c:pt idx="5">
                    <c:v>1.0412744396807588E-3</c:v>
                  </c:pt>
                  <c:pt idx="6">
                    <c:v>1.5325137691392238E-3</c:v>
                  </c:pt>
                  <c:pt idx="7">
                    <c:v>1.341597201165487E-3</c:v>
                  </c:pt>
                  <c:pt idx="8">
                    <c:v>1.4595920042740906E-3</c:v>
                  </c:pt>
                  <c:pt idx="9">
                    <c:v>1.7859500169160325E-3</c:v>
                  </c:pt>
                </c:numCache>
              </c:numRef>
            </c:minus>
            <c:spPr>
              <a:noFill/>
              <a:ln w="9525" cap="flat" cmpd="sng" algn="ctr">
                <a:solidFill>
                  <a:schemeClr val="tx1">
                    <a:lumMod val="65000"/>
                    <a:lumOff val="35000"/>
                  </a:schemeClr>
                </a:solidFill>
                <a:round/>
              </a:ln>
              <a:effectLst/>
            </c:spPr>
          </c:errBars>
          <c:cat>
            <c:strRef>
              <c:f>'CCG resident'!$A$10:$A$19</c:f>
              <c:strCache>
                <c:ptCount val="10"/>
                <c:pt idx="0">
                  <c:v>England</c:v>
                </c:pt>
                <c:pt idx="1">
                  <c:v>North West</c:v>
                </c:pt>
                <c:pt idx="2">
                  <c:v>NHS Blackburn with Darwen CCG</c:v>
                </c:pt>
                <c:pt idx="3">
                  <c:v>NHS Blackpool CCG</c:v>
                </c:pt>
                <c:pt idx="4">
                  <c:v>NHS Chorley and South Ribble CCG</c:v>
                </c:pt>
                <c:pt idx="5">
                  <c:v>NHS East Lancashire CCG</c:v>
                </c:pt>
                <c:pt idx="6">
                  <c:v>NHS Fylde &amp; Wyre CCG</c:v>
                </c:pt>
                <c:pt idx="7">
                  <c:v>NHS Greater Preston CCG</c:v>
                </c:pt>
                <c:pt idx="8">
                  <c:v>NHS Lancashire North CCG</c:v>
                </c:pt>
                <c:pt idx="9">
                  <c:v>NHS West Lancashire CCG</c:v>
                </c:pt>
              </c:strCache>
            </c:strRef>
          </c:cat>
          <c:val>
            <c:numRef>
              <c:f>'CCG resident'!$E$10:$E$19</c:f>
              <c:numCache>
                <c:formatCode>0.0%</c:formatCode>
                <c:ptCount val="10"/>
                <c:pt idx="0">
                  <c:v>8.6377477118315157E-2</c:v>
                </c:pt>
                <c:pt idx="1">
                  <c:v>8.7709043918699658E-2</c:v>
                </c:pt>
                <c:pt idx="2">
                  <c:v>9.8743232436249287E-2</c:v>
                </c:pt>
                <c:pt idx="3">
                  <c:v>9.6712805553132261E-2</c:v>
                </c:pt>
                <c:pt idx="4">
                  <c:v>8.1914221147766392E-2</c:v>
                </c:pt>
                <c:pt idx="5">
                  <c:v>9.4141188452117927E-2</c:v>
                </c:pt>
                <c:pt idx="6">
                  <c:v>9.7269825969361137E-2</c:v>
                </c:pt>
                <c:pt idx="7">
                  <c:v>8.5578058561293274E-2</c:v>
                </c:pt>
                <c:pt idx="8">
                  <c:v>8.274749998899307E-2</c:v>
                </c:pt>
                <c:pt idx="9">
                  <c:v>8.567763965589098E-2</c:v>
                </c:pt>
              </c:numCache>
            </c:numRef>
          </c:val>
        </c:ser>
        <c:dLbls>
          <c:showLegendKey val="0"/>
          <c:showVal val="0"/>
          <c:showCatName val="0"/>
          <c:showSerName val="0"/>
          <c:showPercent val="0"/>
          <c:showBubbleSize val="0"/>
        </c:dLbls>
        <c:gapWidth val="73"/>
        <c:overlap val="-27"/>
        <c:axId val="207812112"/>
        <c:axId val="207812504"/>
      </c:barChart>
      <c:lineChart>
        <c:grouping val="standard"/>
        <c:varyColors val="0"/>
        <c:ser>
          <c:idx val="1"/>
          <c:order val="1"/>
          <c:tx>
            <c:strRef>
              <c:f>'CCG resident'!$G$9</c:f>
              <c:strCache>
                <c:ptCount val="1"/>
                <c:pt idx="0">
                  <c:v>England</c:v>
                </c:pt>
              </c:strCache>
            </c:strRef>
          </c:tx>
          <c:spPr>
            <a:ln w="28575" cap="rnd">
              <a:solidFill>
                <a:schemeClr val="accent2"/>
              </a:solidFill>
              <a:round/>
            </a:ln>
            <a:effectLst/>
          </c:spPr>
          <c:marker>
            <c:symbol val="none"/>
          </c:marker>
          <c:cat>
            <c:strRef>
              <c:f>'CCG resident'!$A$10:$A$19</c:f>
              <c:strCache>
                <c:ptCount val="10"/>
                <c:pt idx="0">
                  <c:v>England</c:v>
                </c:pt>
                <c:pt idx="1">
                  <c:v>North West</c:v>
                </c:pt>
                <c:pt idx="2">
                  <c:v>NHS Blackburn with Darwen CCG</c:v>
                </c:pt>
                <c:pt idx="3">
                  <c:v>NHS Blackpool CCG</c:v>
                </c:pt>
                <c:pt idx="4">
                  <c:v>NHS Chorley and South Ribble CCG</c:v>
                </c:pt>
                <c:pt idx="5">
                  <c:v>NHS East Lancashire CCG</c:v>
                </c:pt>
                <c:pt idx="6">
                  <c:v>NHS Fylde &amp; Wyre CCG</c:v>
                </c:pt>
                <c:pt idx="7">
                  <c:v>NHS Greater Preston CCG</c:v>
                </c:pt>
                <c:pt idx="8">
                  <c:v>NHS Lancashire North CCG</c:v>
                </c:pt>
                <c:pt idx="9">
                  <c:v>NHS West Lancashire CCG</c:v>
                </c:pt>
              </c:strCache>
            </c:strRef>
          </c:cat>
          <c:val>
            <c:numRef>
              <c:f>'CCG resident'!$G$10:$G$19</c:f>
              <c:numCache>
                <c:formatCode>0.0%</c:formatCode>
                <c:ptCount val="10"/>
                <c:pt idx="0">
                  <c:v>8.6377477118315157E-2</c:v>
                </c:pt>
                <c:pt idx="1">
                  <c:v>8.6377477118315157E-2</c:v>
                </c:pt>
                <c:pt idx="2">
                  <c:v>8.6377477118315157E-2</c:v>
                </c:pt>
                <c:pt idx="3">
                  <c:v>8.6377477118315157E-2</c:v>
                </c:pt>
                <c:pt idx="4">
                  <c:v>8.6377477118315157E-2</c:v>
                </c:pt>
                <c:pt idx="5">
                  <c:v>8.6377477118315157E-2</c:v>
                </c:pt>
                <c:pt idx="6">
                  <c:v>8.6377477118315157E-2</c:v>
                </c:pt>
                <c:pt idx="7">
                  <c:v>8.6377477118315157E-2</c:v>
                </c:pt>
                <c:pt idx="8">
                  <c:v>8.6377477118315157E-2</c:v>
                </c:pt>
                <c:pt idx="9">
                  <c:v>8.6377477118315157E-2</c:v>
                </c:pt>
              </c:numCache>
            </c:numRef>
          </c:val>
          <c:smooth val="0"/>
        </c:ser>
        <c:dLbls>
          <c:showLegendKey val="0"/>
          <c:showVal val="0"/>
          <c:showCatName val="0"/>
          <c:showSerName val="0"/>
          <c:showPercent val="0"/>
          <c:showBubbleSize val="0"/>
        </c:dLbls>
        <c:marker val="1"/>
        <c:smooth val="0"/>
        <c:axId val="207812112"/>
        <c:axId val="207812504"/>
      </c:lineChart>
      <c:catAx>
        <c:axId val="2078121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5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207812504"/>
        <c:crosses val="autoZero"/>
        <c:auto val="1"/>
        <c:lblAlgn val="ctr"/>
        <c:lblOffset val="100"/>
        <c:noMultiLvlLbl val="0"/>
      </c:catAx>
      <c:valAx>
        <c:axId val="207812504"/>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105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207812112"/>
        <c:crosses val="autoZero"/>
        <c:crossBetween val="between"/>
      </c:valAx>
      <c:spPr>
        <a:noFill/>
        <a:ln>
          <a:noFill/>
        </a:ln>
        <a:effectLst/>
      </c:spPr>
    </c:plotArea>
    <c:plotVisOnly val="0"/>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'Uppter tier resident'!$A$16</c:f>
          <c:strCache>
            <c:ptCount val="1"/>
            <c:pt idx="0">
              <c:v>Prevalence estimates of diabetes by local authority and England : 2015 - 2035 </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n-US"/>
        </a:p>
      </c:txPr>
    </c:title>
    <c:autoTitleDeleted val="0"/>
    <c:plotArea>
      <c:layout>
        <c:manualLayout>
          <c:layoutTarget val="inner"/>
          <c:xMode val="edge"/>
          <c:yMode val="edge"/>
          <c:x val="8.0677132210883587E-2"/>
          <c:y val="0.14203582741193257"/>
          <c:w val="0.90187293828208503"/>
          <c:h val="0.77188558225014037"/>
        </c:manualLayout>
      </c:layout>
      <c:lineChart>
        <c:grouping val="standard"/>
        <c:varyColors val="0"/>
        <c:ser>
          <c:idx val="0"/>
          <c:order val="0"/>
          <c:tx>
            <c:strRef>
              <c:f>'CCG resident'!$A$24</c:f>
              <c:strCache>
                <c:ptCount val="1"/>
                <c:pt idx="0">
                  <c:v>England</c:v>
                </c:pt>
              </c:strCache>
            </c:strRef>
          </c:tx>
          <c:spPr>
            <a:ln w="28575" cap="rnd">
              <a:solidFill>
                <a:schemeClr val="accent2"/>
              </a:solidFill>
              <a:round/>
            </a:ln>
            <a:effectLst/>
          </c:spPr>
          <c:marker>
            <c:symbol val="circle"/>
            <c:size val="6"/>
            <c:spPr>
              <a:solidFill>
                <a:schemeClr val="accent2"/>
              </a:solidFill>
              <a:ln w="9525">
                <a:solidFill>
                  <a:schemeClr val="accent2"/>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05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'CCG resident'!$B$23:$I$23</c:f>
              <c:numCache>
                <c:formatCode>General</c:formatCode>
                <c:ptCount val="8"/>
                <c:pt idx="0">
                  <c:v>2016</c:v>
                </c:pt>
                <c:pt idx="1">
                  <c:v>2017</c:v>
                </c:pt>
                <c:pt idx="2">
                  <c:v>2018</c:v>
                </c:pt>
                <c:pt idx="3">
                  <c:v>2019</c:v>
                </c:pt>
                <c:pt idx="4">
                  <c:v>2020</c:v>
                </c:pt>
                <c:pt idx="5">
                  <c:v>2025</c:v>
                </c:pt>
                <c:pt idx="6">
                  <c:v>2030</c:v>
                </c:pt>
                <c:pt idx="7">
                  <c:v>2035</c:v>
                </c:pt>
              </c:numCache>
            </c:numRef>
          </c:cat>
          <c:val>
            <c:numRef>
              <c:f>'CCG resident'!$B$24:$I$24</c:f>
              <c:numCache>
                <c:formatCode>0.0%</c:formatCode>
                <c:ptCount val="8"/>
                <c:pt idx="0">
                  <c:v>8.6377477118315157E-2</c:v>
                </c:pt>
                <c:pt idx="1">
                  <c:v>8.7007237505611498E-2</c:v>
                </c:pt>
                <c:pt idx="2">
                  <c:v>8.7671046852010992E-2</c:v>
                </c:pt>
                <c:pt idx="3">
                  <c:v>8.8335680443409795E-2</c:v>
                </c:pt>
                <c:pt idx="4">
                  <c:v>8.897294392161384E-2</c:v>
                </c:pt>
                <c:pt idx="5">
                  <c:v>9.2325885939244151E-2</c:v>
                </c:pt>
                <c:pt idx="6">
                  <c:v>9.4937403097907255E-2</c:v>
                </c:pt>
                <c:pt idx="7">
                  <c:v>9.7185299901400596E-2</c:v>
                </c:pt>
              </c:numCache>
            </c:numRef>
          </c:val>
          <c:smooth val="0"/>
        </c:ser>
        <c:ser>
          <c:idx val="1"/>
          <c:order val="1"/>
          <c:tx>
            <c:strRef>
              <c:f>'CCG resident'!$A$25</c:f>
              <c:strCache>
                <c:ptCount val="1"/>
                <c:pt idx="0">
                  <c:v>NHS Fylde &amp; Wyre CCG</c:v>
                </c:pt>
              </c:strCache>
            </c:strRef>
          </c:tx>
          <c:spPr>
            <a:ln w="28575" cap="rnd">
              <a:solidFill>
                <a:schemeClr val="accent1"/>
              </a:solidFill>
              <a:round/>
            </a:ln>
            <a:effectLst/>
          </c:spPr>
          <c:marker>
            <c:symbol val="circle"/>
            <c:size val="6"/>
            <c:spPr>
              <a:solidFill>
                <a:schemeClr val="accent1"/>
              </a:solidFill>
              <a:ln w="9525">
                <a:solidFill>
                  <a:schemeClr val="accent1"/>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05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'CCG resident'!$B$23:$I$23</c:f>
              <c:numCache>
                <c:formatCode>General</c:formatCode>
                <c:ptCount val="8"/>
                <c:pt idx="0">
                  <c:v>2016</c:v>
                </c:pt>
                <c:pt idx="1">
                  <c:v>2017</c:v>
                </c:pt>
                <c:pt idx="2">
                  <c:v>2018</c:v>
                </c:pt>
                <c:pt idx="3">
                  <c:v>2019</c:v>
                </c:pt>
                <c:pt idx="4">
                  <c:v>2020</c:v>
                </c:pt>
                <c:pt idx="5">
                  <c:v>2025</c:v>
                </c:pt>
                <c:pt idx="6">
                  <c:v>2030</c:v>
                </c:pt>
                <c:pt idx="7">
                  <c:v>2035</c:v>
                </c:pt>
              </c:numCache>
            </c:numRef>
          </c:cat>
          <c:val>
            <c:numRef>
              <c:f>'CCG resident'!$B$25:$I$25</c:f>
              <c:numCache>
                <c:formatCode>0.0%</c:formatCode>
                <c:ptCount val="8"/>
                <c:pt idx="0">
                  <c:v>9.7269825969361137E-2</c:v>
                </c:pt>
                <c:pt idx="1">
                  <c:v>9.8024816569263817E-2</c:v>
                </c:pt>
                <c:pt idx="2">
                  <c:v>9.8810030246735653E-2</c:v>
                </c:pt>
                <c:pt idx="3">
                  <c:v>9.9761047274272388E-2</c:v>
                </c:pt>
                <c:pt idx="4">
                  <c:v>0.10063090143032161</c:v>
                </c:pt>
                <c:pt idx="5">
                  <c:v>0.10461412665549275</c:v>
                </c:pt>
                <c:pt idx="6">
                  <c:v>0.10778869376948165</c:v>
                </c:pt>
                <c:pt idx="7">
                  <c:v>0.1103811237050237</c:v>
                </c:pt>
              </c:numCache>
            </c:numRef>
          </c:val>
          <c:smooth val="0"/>
        </c:ser>
        <c:dLbls>
          <c:showLegendKey val="0"/>
          <c:showVal val="0"/>
          <c:showCatName val="0"/>
          <c:showSerName val="0"/>
          <c:showPercent val="0"/>
          <c:showBubbleSize val="0"/>
        </c:dLbls>
        <c:marker val="1"/>
        <c:smooth val="0"/>
        <c:axId val="207813288"/>
        <c:axId val="207813680"/>
      </c:lineChart>
      <c:catAx>
        <c:axId val="2078132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207813680"/>
        <c:crosses val="autoZero"/>
        <c:auto val="1"/>
        <c:lblAlgn val="ctr"/>
        <c:lblOffset val="100"/>
        <c:noMultiLvlLbl val="0"/>
      </c:catAx>
      <c:valAx>
        <c:axId val="207813680"/>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207813288"/>
        <c:crosses val="autoZero"/>
        <c:crossBetween val="between"/>
      </c:valAx>
      <c:spPr>
        <a:noFill/>
        <a:ln>
          <a:noFill/>
        </a:ln>
        <a:effectLst/>
      </c:spPr>
    </c:plotArea>
    <c:legend>
      <c:legendPos val="b"/>
      <c:layout>
        <c:manualLayout>
          <c:xMode val="edge"/>
          <c:yMode val="edge"/>
          <c:x val="0.27906047561311964"/>
          <c:y val="0.81524318056403011"/>
          <c:w val="0.38484220067036329"/>
          <c:h val="7.0109040477828469E-2"/>
        </c:manualLayout>
      </c:layout>
      <c:overlay val="0"/>
      <c:spPr>
        <a:noFill/>
        <a:ln>
          <a:noFill/>
        </a:ln>
        <a:effectLst/>
      </c:spPr>
      <c:txPr>
        <a:bodyPr rot="0" spcFirstLastPara="1" vertOverflow="ellipsis" vert="horz"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0"/>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'CCG registered'!$A$2</c:f>
          <c:strCache>
            <c:ptCount val="1"/>
            <c:pt idx="0">
              <c:v>Prevalence estimates of diabetes by clinical commissioning group (CCG) and England : NHS Lancashire North CCG</c:v>
            </c:pt>
          </c:strCache>
        </c:strRef>
      </c:tx>
      <c:layout/>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n-US"/>
        </a:p>
      </c:txPr>
    </c:title>
    <c:autoTitleDeleted val="0"/>
    <c:plotArea>
      <c:layout/>
      <c:barChart>
        <c:barDir val="col"/>
        <c:grouping val="clustered"/>
        <c:varyColors val="0"/>
        <c:ser>
          <c:idx val="0"/>
          <c:order val="0"/>
          <c:tx>
            <c:strRef>
              <c:f>'CCG registered'!$E$9</c:f>
              <c:strCache>
                <c:ptCount val="1"/>
                <c:pt idx="0">
                  <c:v>Prevalence</c:v>
                </c:pt>
              </c:strCache>
            </c:strRef>
          </c:tx>
          <c:spPr>
            <a:solidFill>
              <a:schemeClr val="accent1"/>
            </a:solidFill>
            <a:ln>
              <a:noFill/>
            </a:ln>
            <a:effectLst/>
          </c:spPr>
          <c:invertIfNegative val="0"/>
          <c:dPt>
            <c:idx val="0"/>
            <c:invertIfNegative val="0"/>
            <c:bubble3D val="0"/>
            <c:spPr>
              <a:solidFill>
                <a:schemeClr val="accent2"/>
              </a:solidFill>
              <a:ln>
                <a:noFill/>
              </a:ln>
              <a:effectLst/>
            </c:spPr>
          </c:dPt>
          <c:dLbls>
            <c:spPr>
              <a:solidFill>
                <a:schemeClr val="bg1">
                  <a:alpha val="30000"/>
                </a:schemeClr>
              </a:solid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dLblPos val="inBase"/>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errBars>
            <c:errBarType val="both"/>
            <c:errValType val="cust"/>
            <c:noEndCap val="0"/>
            <c:plus>
              <c:numRef>
                <c:f>'CCG resident'!$L$10:$L$19</c:f>
                <c:numCache>
                  <c:formatCode>General</c:formatCode>
                  <c:ptCount val="10"/>
                  <c:pt idx="0">
                    <c:v>8.2388812221265151E-5</c:v>
                  </c:pt>
                  <c:pt idx="1">
                    <c:v>2.292397840099325E-4</c:v>
                  </c:pt>
                  <c:pt idx="2">
                    <c:v>1.7578804154807226E-3</c:v>
                  </c:pt>
                  <c:pt idx="3">
                    <c:v>1.7240238583334094E-3</c:v>
                  </c:pt>
                  <c:pt idx="4">
                    <c:v>1.442915211961604E-3</c:v>
                  </c:pt>
                  <c:pt idx="5">
                    <c:v>1.0516981201681985E-3</c:v>
                  </c:pt>
                  <c:pt idx="6">
                    <c:v>1.5543644670221735E-3</c:v>
                  </c:pt>
                  <c:pt idx="7">
                    <c:v>1.360935729814064E-3</c:v>
                  </c:pt>
                  <c:pt idx="8">
                    <c:v>1.483397329879857E-3</c:v>
                  </c:pt>
                  <c:pt idx="9">
                    <c:v>1.8203393045832517E-3</c:v>
                  </c:pt>
                </c:numCache>
              </c:numRef>
            </c:plus>
            <c:minus>
              <c:numRef>
                <c:f>'CCG resident'!$K$10:$K$19</c:f>
                <c:numCache>
                  <c:formatCode>General</c:formatCode>
                  <c:ptCount val="10"/>
                  <c:pt idx="0">
                    <c:v>8.2317718960875363E-5</c:v>
                  </c:pt>
                  <c:pt idx="1">
                    <c:v>2.2869951346757289E-4</c:v>
                  </c:pt>
                  <c:pt idx="2">
                    <c:v>1.7304492237878166E-3</c:v>
                  </c:pt>
                  <c:pt idx="3">
                    <c:v>1.6970114909936884E-3</c:v>
                  </c:pt>
                  <c:pt idx="4">
                    <c:v>1.4201316179502377E-3</c:v>
                  </c:pt>
                  <c:pt idx="5">
                    <c:v>1.0412744396807588E-3</c:v>
                  </c:pt>
                  <c:pt idx="6">
                    <c:v>1.5325137691392238E-3</c:v>
                  </c:pt>
                  <c:pt idx="7">
                    <c:v>1.341597201165487E-3</c:v>
                  </c:pt>
                  <c:pt idx="8">
                    <c:v>1.4595920042740906E-3</c:v>
                  </c:pt>
                  <c:pt idx="9">
                    <c:v>1.7859500169160325E-3</c:v>
                  </c:pt>
                </c:numCache>
              </c:numRef>
            </c:minus>
            <c:spPr>
              <a:noFill/>
              <a:ln w="9525" cap="flat" cmpd="sng" algn="ctr">
                <a:solidFill>
                  <a:schemeClr val="tx1">
                    <a:lumMod val="65000"/>
                    <a:lumOff val="35000"/>
                  </a:schemeClr>
                </a:solidFill>
                <a:round/>
              </a:ln>
              <a:effectLst/>
            </c:spPr>
          </c:errBars>
          <c:cat>
            <c:strRef>
              <c:f>'CCG registered'!$A$10:$A$19</c:f>
              <c:strCache>
                <c:ptCount val="10"/>
                <c:pt idx="0">
                  <c:v>England</c:v>
                </c:pt>
                <c:pt idx="1">
                  <c:v>North West</c:v>
                </c:pt>
                <c:pt idx="2">
                  <c:v>NHS Blackburn with Darwen CCG</c:v>
                </c:pt>
                <c:pt idx="3">
                  <c:v>NHS Blackpool CCG</c:v>
                </c:pt>
                <c:pt idx="4">
                  <c:v>NHS Chorley and South Ribble CCG</c:v>
                </c:pt>
                <c:pt idx="5">
                  <c:v>NHS East Lancashire CCG</c:v>
                </c:pt>
                <c:pt idx="6">
                  <c:v>NHS Fylde &amp; Wyre CCG</c:v>
                </c:pt>
                <c:pt idx="7">
                  <c:v>NHS Greater Preston CCG</c:v>
                </c:pt>
                <c:pt idx="8">
                  <c:v>NHS Lancashire North CCG</c:v>
                </c:pt>
                <c:pt idx="9">
                  <c:v>NHS West Lancashire CCG</c:v>
                </c:pt>
              </c:strCache>
            </c:strRef>
          </c:cat>
          <c:val>
            <c:numRef>
              <c:f>'CCG registered'!$E$10:$E$19</c:f>
              <c:numCache>
                <c:formatCode>0.0%</c:formatCode>
                <c:ptCount val="10"/>
                <c:pt idx="0">
                  <c:v>8.4867095675697987E-2</c:v>
                </c:pt>
                <c:pt idx="1">
                  <c:v>8.6083677164151703E-2</c:v>
                </c:pt>
                <c:pt idx="2">
                  <c:v>9.5955963858234405E-2</c:v>
                </c:pt>
                <c:pt idx="3">
                  <c:v>9.5491978576706271E-2</c:v>
                </c:pt>
                <c:pt idx="4">
                  <c:v>8.2560874910477755E-2</c:v>
                </c:pt>
                <c:pt idx="5">
                  <c:v>9.1818063428306215E-2</c:v>
                </c:pt>
                <c:pt idx="6">
                  <c:v>9.4462225557110591E-2</c:v>
                </c:pt>
                <c:pt idx="7">
                  <c:v>8.3972335641569459E-2</c:v>
                </c:pt>
                <c:pt idx="8">
                  <c:v>8.0336848309501413E-2</c:v>
                </c:pt>
                <c:pt idx="9">
                  <c:v>8.444227738731154E-2</c:v>
                </c:pt>
              </c:numCache>
            </c:numRef>
          </c:val>
        </c:ser>
        <c:dLbls>
          <c:showLegendKey val="0"/>
          <c:showVal val="0"/>
          <c:showCatName val="0"/>
          <c:showSerName val="0"/>
          <c:showPercent val="0"/>
          <c:showBubbleSize val="0"/>
        </c:dLbls>
        <c:gapWidth val="73"/>
        <c:overlap val="-27"/>
        <c:axId val="208586376"/>
        <c:axId val="208586768"/>
      </c:barChart>
      <c:lineChart>
        <c:grouping val="standard"/>
        <c:varyColors val="0"/>
        <c:ser>
          <c:idx val="1"/>
          <c:order val="1"/>
          <c:tx>
            <c:strRef>
              <c:f>'CCG registered'!$G$9</c:f>
              <c:strCache>
                <c:ptCount val="1"/>
                <c:pt idx="0">
                  <c:v>England</c:v>
                </c:pt>
              </c:strCache>
            </c:strRef>
          </c:tx>
          <c:spPr>
            <a:ln w="28575" cap="rnd">
              <a:solidFill>
                <a:schemeClr val="accent2"/>
              </a:solidFill>
              <a:round/>
            </a:ln>
            <a:effectLst/>
          </c:spPr>
          <c:marker>
            <c:symbol val="none"/>
          </c:marker>
          <c:cat>
            <c:strRef>
              <c:f>'CCG resident'!$A$10:$A$19</c:f>
              <c:strCache>
                <c:ptCount val="10"/>
                <c:pt idx="0">
                  <c:v>England</c:v>
                </c:pt>
                <c:pt idx="1">
                  <c:v>North West</c:v>
                </c:pt>
                <c:pt idx="2">
                  <c:v>NHS Blackburn with Darwen CCG</c:v>
                </c:pt>
                <c:pt idx="3">
                  <c:v>NHS Blackpool CCG</c:v>
                </c:pt>
                <c:pt idx="4">
                  <c:v>NHS Chorley and South Ribble CCG</c:v>
                </c:pt>
                <c:pt idx="5">
                  <c:v>NHS East Lancashire CCG</c:v>
                </c:pt>
                <c:pt idx="6">
                  <c:v>NHS Fylde &amp; Wyre CCG</c:v>
                </c:pt>
                <c:pt idx="7">
                  <c:v>NHS Greater Preston CCG</c:v>
                </c:pt>
                <c:pt idx="8">
                  <c:v>NHS Lancashire North CCG</c:v>
                </c:pt>
                <c:pt idx="9">
                  <c:v>NHS West Lancashire CCG</c:v>
                </c:pt>
              </c:strCache>
            </c:strRef>
          </c:cat>
          <c:val>
            <c:numRef>
              <c:f>'CCG registered'!$G$10:$G$19</c:f>
              <c:numCache>
                <c:formatCode>0.0%</c:formatCode>
                <c:ptCount val="10"/>
                <c:pt idx="0">
                  <c:v>8.4867095675697987E-2</c:v>
                </c:pt>
                <c:pt idx="1">
                  <c:v>8.4867095675697987E-2</c:v>
                </c:pt>
                <c:pt idx="2">
                  <c:v>8.4867095675697987E-2</c:v>
                </c:pt>
                <c:pt idx="3">
                  <c:v>8.4867095675697987E-2</c:v>
                </c:pt>
                <c:pt idx="4">
                  <c:v>8.4867095675697987E-2</c:v>
                </c:pt>
                <c:pt idx="5">
                  <c:v>8.4867095675697987E-2</c:v>
                </c:pt>
                <c:pt idx="6">
                  <c:v>8.4867095675697987E-2</c:v>
                </c:pt>
                <c:pt idx="7">
                  <c:v>8.4867095675697987E-2</c:v>
                </c:pt>
                <c:pt idx="8">
                  <c:v>8.4867095675697987E-2</c:v>
                </c:pt>
                <c:pt idx="9">
                  <c:v>8.4867095675697987E-2</c:v>
                </c:pt>
              </c:numCache>
            </c:numRef>
          </c:val>
          <c:smooth val="0"/>
        </c:ser>
        <c:dLbls>
          <c:showLegendKey val="0"/>
          <c:showVal val="0"/>
          <c:showCatName val="0"/>
          <c:showSerName val="0"/>
          <c:showPercent val="0"/>
          <c:showBubbleSize val="0"/>
        </c:dLbls>
        <c:marker val="1"/>
        <c:smooth val="0"/>
        <c:axId val="208586376"/>
        <c:axId val="208586768"/>
      </c:lineChart>
      <c:catAx>
        <c:axId val="2085863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5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208586768"/>
        <c:crosses val="autoZero"/>
        <c:auto val="1"/>
        <c:lblAlgn val="ctr"/>
        <c:lblOffset val="100"/>
        <c:noMultiLvlLbl val="0"/>
      </c:catAx>
      <c:valAx>
        <c:axId val="20858676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105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208586376"/>
        <c:crosses val="autoZero"/>
        <c:crossBetween val="between"/>
      </c:valAx>
      <c:spPr>
        <a:noFill/>
        <a:ln>
          <a:noFill/>
        </a:ln>
        <a:effectLst/>
      </c:spPr>
    </c:plotArea>
    <c:plotVisOnly val="0"/>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'Uppter tier resident'!$A$16</c:f>
          <c:strCache>
            <c:ptCount val="1"/>
            <c:pt idx="0">
              <c:v>Prevalence estimates of diabetes by local authority and England : 2015 - 2035 </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n-US"/>
        </a:p>
      </c:txPr>
    </c:title>
    <c:autoTitleDeleted val="0"/>
    <c:plotArea>
      <c:layout>
        <c:manualLayout>
          <c:layoutTarget val="inner"/>
          <c:xMode val="edge"/>
          <c:yMode val="edge"/>
          <c:x val="8.0677132210883587E-2"/>
          <c:y val="0.14203582741193257"/>
          <c:w val="0.90187293828208503"/>
          <c:h val="0.77188558225014037"/>
        </c:manualLayout>
      </c:layout>
      <c:lineChart>
        <c:grouping val="standard"/>
        <c:varyColors val="0"/>
        <c:ser>
          <c:idx val="0"/>
          <c:order val="0"/>
          <c:tx>
            <c:strRef>
              <c:f>'CCG registered'!$A$24</c:f>
              <c:strCache>
                <c:ptCount val="1"/>
                <c:pt idx="0">
                  <c:v>England</c:v>
                </c:pt>
              </c:strCache>
            </c:strRef>
          </c:tx>
          <c:spPr>
            <a:ln w="28575" cap="rnd">
              <a:solidFill>
                <a:schemeClr val="accent2"/>
              </a:solidFill>
              <a:round/>
            </a:ln>
            <a:effectLst/>
          </c:spPr>
          <c:marker>
            <c:symbol val="circle"/>
            <c:size val="6"/>
            <c:spPr>
              <a:solidFill>
                <a:schemeClr val="accent2"/>
              </a:solidFill>
              <a:ln w="9525">
                <a:solidFill>
                  <a:schemeClr val="accent2"/>
                </a:solidFill>
              </a:ln>
              <a:effectLst/>
            </c:spPr>
          </c:marker>
          <c:dLbls>
            <c:spPr>
              <a:solidFill>
                <a:schemeClr val="bg1">
                  <a:alpha val="30000"/>
                </a:schemeClr>
              </a:solidFill>
              <a:ln>
                <a:noFill/>
              </a:ln>
              <a:effectLst/>
            </c:spPr>
            <c:txPr>
              <a:bodyPr rot="0" spcFirstLastPara="1" vertOverflow="ellipsis" vert="horz" wrap="square" lIns="38100" tIns="19050" rIns="38100" bIns="19050" anchor="ctr" anchorCtr="1">
                <a:spAutoFit/>
              </a:bodyPr>
              <a:lstStyle/>
              <a:p>
                <a:pPr>
                  <a:defRPr sz="105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'CCG registered'!$B$23:$I$23</c:f>
              <c:numCache>
                <c:formatCode>General</c:formatCode>
                <c:ptCount val="8"/>
                <c:pt idx="0">
                  <c:v>2016</c:v>
                </c:pt>
                <c:pt idx="1">
                  <c:v>2017</c:v>
                </c:pt>
                <c:pt idx="2">
                  <c:v>2018</c:v>
                </c:pt>
                <c:pt idx="3">
                  <c:v>2019</c:v>
                </c:pt>
                <c:pt idx="4">
                  <c:v>2020</c:v>
                </c:pt>
                <c:pt idx="5">
                  <c:v>2025</c:v>
                </c:pt>
                <c:pt idx="6">
                  <c:v>2030</c:v>
                </c:pt>
                <c:pt idx="7">
                  <c:v>2035</c:v>
                </c:pt>
              </c:numCache>
            </c:numRef>
          </c:cat>
          <c:val>
            <c:numRef>
              <c:f>'CCG registered'!$B$24:$I$24</c:f>
              <c:numCache>
                <c:formatCode>0.0%</c:formatCode>
                <c:ptCount val="8"/>
                <c:pt idx="0">
                  <c:v>8.4867095675697987E-2</c:v>
                </c:pt>
                <c:pt idx="1">
                  <c:v>8.5478679373753558E-2</c:v>
                </c:pt>
                <c:pt idx="2">
                  <c:v>8.6125719205312035E-2</c:v>
                </c:pt>
                <c:pt idx="3">
                  <c:v>8.6761843034874012E-2</c:v>
                </c:pt>
                <c:pt idx="4">
                  <c:v>8.7378664869350586E-2</c:v>
                </c:pt>
                <c:pt idx="5">
                  <c:v>9.0626015865229698E-2</c:v>
                </c:pt>
                <c:pt idx="6">
                  <c:v>9.3191614326238015E-2</c:v>
                </c:pt>
                <c:pt idx="7">
                  <c:v>9.5387688537130103E-2</c:v>
                </c:pt>
              </c:numCache>
            </c:numRef>
          </c:val>
          <c:smooth val="0"/>
        </c:ser>
        <c:ser>
          <c:idx val="1"/>
          <c:order val="1"/>
          <c:tx>
            <c:strRef>
              <c:f>'CCG registered'!$A$25</c:f>
              <c:strCache>
                <c:ptCount val="1"/>
                <c:pt idx="0">
                  <c:v>NHS Lancashire North CCG</c:v>
                </c:pt>
              </c:strCache>
            </c:strRef>
          </c:tx>
          <c:spPr>
            <a:ln w="28575" cap="rnd">
              <a:solidFill>
                <a:schemeClr val="accent1"/>
              </a:solidFill>
              <a:round/>
            </a:ln>
            <a:effectLst/>
          </c:spPr>
          <c:marker>
            <c:symbol val="circle"/>
            <c:size val="6"/>
            <c:spPr>
              <a:solidFill>
                <a:schemeClr val="accent1"/>
              </a:solidFill>
              <a:ln w="9525">
                <a:solidFill>
                  <a:schemeClr val="accent1"/>
                </a:solidFill>
              </a:ln>
              <a:effectLst/>
            </c:spPr>
          </c:marker>
          <c:dLbls>
            <c:spPr>
              <a:solidFill>
                <a:schemeClr val="bg1">
                  <a:alpha val="30000"/>
                </a:schemeClr>
              </a:solidFill>
              <a:ln>
                <a:noFill/>
              </a:ln>
              <a:effectLst/>
            </c:spPr>
            <c:txPr>
              <a:bodyPr rot="0" spcFirstLastPara="1" vertOverflow="ellipsis" vert="horz" wrap="square" lIns="38100" tIns="19050" rIns="38100" bIns="19050" anchor="ctr" anchorCtr="1">
                <a:spAutoFit/>
              </a:bodyPr>
              <a:lstStyle/>
              <a:p>
                <a:pPr>
                  <a:defRPr sz="105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'CCG registered'!$B$23:$I$23</c:f>
              <c:numCache>
                <c:formatCode>General</c:formatCode>
                <c:ptCount val="8"/>
                <c:pt idx="0">
                  <c:v>2016</c:v>
                </c:pt>
                <c:pt idx="1">
                  <c:v>2017</c:v>
                </c:pt>
                <c:pt idx="2">
                  <c:v>2018</c:v>
                </c:pt>
                <c:pt idx="3">
                  <c:v>2019</c:v>
                </c:pt>
                <c:pt idx="4">
                  <c:v>2020</c:v>
                </c:pt>
                <c:pt idx="5">
                  <c:v>2025</c:v>
                </c:pt>
                <c:pt idx="6">
                  <c:v>2030</c:v>
                </c:pt>
                <c:pt idx="7">
                  <c:v>2035</c:v>
                </c:pt>
              </c:numCache>
            </c:numRef>
          </c:cat>
          <c:val>
            <c:numRef>
              <c:f>'CCG registered'!$B$25:$I$25</c:f>
              <c:numCache>
                <c:formatCode>0.0%</c:formatCode>
                <c:ptCount val="8"/>
                <c:pt idx="0">
                  <c:v>8.0336848309501413E-2</c:v>
                </c:pt>
                <c:pt idx="1">
                  <c:v>8.1008907928929882E-2</c:v>
                </c:pt>
                <c:pt idx="2">
                  <c:v>8.1388368095449068E-2</c:v>
                </c:pt>
                <c:pt idx="3">
                  <c:v>8.2017889263373972E-2</c:v>
                </c:pt>
                <c:pt idx="4">
                  <c:v>8.2511106410757332E-2</c:v>
                </c:pt>
                <c:pt idx="5">
                  <c:v>8.5750885247537392E-2</c:v>
                </c:pt>
                <c:pt idx="6">
                  <c:v>8.7342534310364192E-2</c:v>
                </c:pt>
                <c:pt idx="7">
                  <c:v>8.9259145047592275E-2</c:v>
                </c:pt>
              </c:numCache>
            </c:numRef>
          </c:val>
          <c:smooth val="0"/>
        </c:ser>
        <c:dLbls>
          <c:showLegendKey val="0"/>
          <c:showVal val="0"/>
          <c:showCatName val="0"/>
          <c:showSerName val="0"/>
          <c:showPercent val="0"/>
          <c:showBubbleSize val="0"/>
        </c:dLbls>
        <c:marker val="1"/>
        <c:smooth val="0"/>
        <c:axId val="208587552"/>
        <c:axId val="208587944"/>
      </c:lineChart>
      <c:catAx>
        <c:axId val="2085875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208587944"/>
        <c:crosses val="autoZero"/>
        <c:auto val="1"/>
        <c:lblAlgn val="ctr"/>
        <c:lblOffset val="100"/>
        <c:noMultiLvlLbl val="0"/>
      </c:catAx>
      <c:valAx>
        <c:axId val="208587944"/>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208587552"/>
        <c:crosses val="autoZero"/>
        <c:crossBetween val="between"/>
      </c:valAx>
      <c:spPr>
        <a:noFill/>
        <a:ln>
          <a:noFill/>
        </a:ln>
        <a:effectLst/>
      </c:spPr>
    </c:plotArea>
    <c:legend>
      <c:legendPos val="b"/>
      <c:layout>
        <c:manualLayout>
          <c:xMode val="edge"/>
          <c:yMode val="edge"/>
          <c:x val="0.27906047561311964"/>
          <c:y val="0.81524318056403011"/>
          <c:w val="0.40826755895033523"/>
          <c:h val="7.0109040477828469E-2"/>
        </c:manualLayout>
      </c:layout>
      <c:overlay val="0"/>
      <c:spPr>
        <a:noFill/>
        <a:ln>
          <a:noFill/>
        </a:ln>
        <a:effectLst/>
      </c:spPr>
      <c:txPr>
        <a:bodyPr rot="0" spcFirstLastPara="1" vertOverflow="ellipsis" vert="horz"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0"/>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2" Type="http://schemas.openxmlformats.org/officeDocument/2006/relationships/chart" Target="../charts/chart6.xml"/><Relationship Id="rId1" Type="http://schemas.openxmlformats.org/officeDocument/2006/relationships/chart" Target="../charts/chart5.xml"/></Relationships>
</file>

<file path=xl/drawings/_rels/vmlDrawing1.v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3.emf"/></Relationships>
</file>

<file path=xl/drawings/_rels/vmlDrawing2.vml.rels><?xml version="1.0" encoding="UTF-8" standalone="yes"?>
<Relationships xmlns="http://schemas.openxmlformats.org/package/2006/relationships"><Relationship Id="rId2" Type="http://schemas.openxmlformats.org/officeDocument/2006/relationships/image" Target="../media/image4.emf"/><Relationship Id="rId1" Type="http://schemas.openxmlformats.org/officeDocument/2006/relationships/image" Target="../media/image5.emf"/></Relationships>
</file>

<file path=xl/drawings/_rels/vmlDrawing3.vml.rels><?xml version="1.0" encoding="UTF-8" standalone="yes"?>
<Relationships xmlns="http://schemas.openxmlformats.org/package/2006/relationships"><Relationship Id="rId2" Type="http://schemas.openxmlformats.org/officeDocument/2006/relationships/image" Target="../media/image6.emf"/><Relationship Id="rId1" Type="http://schemas.openxmlformats.org/officeDocument/2006/relationships/image" Target="../media/image7.emf"/></Relationships>
</file>

<file path=xl/drawings/drawing1.xml><?xml version="1.0" encoding="utf-8"?>
<xdr:wsDr xmlns:xdr="http://schemas.openxmlformats.org/drawingml/2006/spreadsheetDrawing" xmlns:a="http://schemas.openxmlformats.org/drawingml/2006/main">
  <xdr:twoCellAnchor editAs="oneCell">
    <xdr:from>
      <xdr:col>0</xdr:col>
      <xdr:colOff>28574</xdr:colOff>
      <xdr:row>0</xdr:row>
      <xdr:rowOff>17159</xdr:rowOff>
    </xdr:from>
    <xdr:to>
      <xdr:col>2</xdr:col>
      <xdr:colOff>295275</xdr:colOff>
      <xdr:row>5</xdr:row>
      <xdr:rowOff>4489</xdr:rowOff>
    </xdr:to>
    <xdr:pic>
      <xdr:nvPicPr>
        <xdr:cNvPr id="2" name="Pictur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574" y="17159"/>
          <a:ext cx="2028826" cy="1130330"/>
        </a:xfrm>
        <a:prstGeom prst="rect">
          <a:avLst/>
        </a:prstGeom>
        <a:gradFill>
          <a:gsLst>
            <a:gs pos="14000">
              <a:srgbClr val="00AE9E"/>
            </a:gs>
            <a:gs pos="26000">
              <a:schemeClr val="accent1">
                <a:tint val="44500"/>
                <a:satMod val="160000"/>
              </a:schemeClr>
            </a:gs>
            <a:gs pos="100000">
              <a:schemeClr val="accent1">
                <a:tint val="23500"/>
                <a:satMod val="160000"/>
              </a:schemeClr>
            </a:gs>
          </a:gsLst>
          <a:lin ang="5400000" scaled="0"/>
        </a:gradFill>
        <a:effec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114300</xdr:colOff>
      <xdr:row>19</xdr:row>
      <xdr:rowOff>52386</xdr:rowOff>
    </xdr:from>
    <xdr:to>
      <xdr:col>9</xdr:col>
      <xdr:colOff>0</xdr:colOff>
      <xdr:row>36</xdr:row>
      <xdr:rowOff>95249</xdr:rowOff>
    </xdr:to>
    <xdr:graphicFrame macro="">
      <xdr:nvGraphicFramePr>
        <xdr:cNvPr id="3" name="Chart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119061</xdr:colOff>
      <xdr:row>36</xdr:row>
      <xdr:rowOff>90487</xdr:rowOff>
    </xdr:from>
    <xdr:to>
      <xdr:col>8</xdr:col>
      <xdr:colOff>904874</xdr:colOff>
      <xdr:row>53</xdr:row>
      <xdr:rowOff>142875</xdr:rowOff>
    </xdr:to>
    <xdr:graphicFrame macro="">
      <xdr:nvGraphicFramePr>
        <xdr:cNvPr id="4"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mc:AlternateContent xmlns:mc="http://schemas.openxmlformats.org/markup-compatibility/2006">
    <mc:Choice xmlns:a14="http://schemas.microsoft.com/office/drawing/2010/main" Requires="a14">
      <xdr:twoCellAnchor editAs="oneCell">
        <xdr:from>
          <xdr:col>0</xdr:col>
          <xdr:colOff>0</xdr:colOff>
          <xdr:row>4</xdr:row>
          <xdr:rowOff>180975</xdr:rowOff>
        </xdr:from>
        <xdr:to>
          <xdr:col>0</xdr:col>
          <xdr:colOff>1685925</xdr:colOff>
          <xdr:row>6</xdr:row>
          <xdr:rowOff>38100</xdr:rowOff>
        </xdr:to>
        <xdr:sp macro="" textlink="">
          <xdr:nvSpPr>
            <xdr:cNvPr id="2049" name="ComboBox1" hidden="1">
              <a:extLst>
                <a:ext uri="{63B3BB69-23CF-44E3-9099-C40C66FF867C}">
                  <a14:compatExt spid="_x0000_s2049"/>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6</xdr:row>
          <xdr:rowOff>19050</xdr:rowOff>
        </xdr:from>
        <xdr:to>
          <xdr:col>0</xdr:col>
          <xdr:colOff>1685925</xdr:colOff>
          <xdr:row>7</xdr:row>
          <xdr:rowOff>57150</xdr:rowOff>
        </xdr:to>
        <xdr:sp macro="" textlink="">
          <xdr:nvSpPr>
            <xdr:cNvPr id="2050" name="ComboBox2" hidden="1">
              <a:extLst>
                <a:ext uri="{63B3BB69-23CF-44E3-9099-C40C66FF867C}">
                  <a14:compatExt spid="_x0000_s205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0</xdr:col>
      <xdr:colOff>28573</xdr:colOff>
      <xdr:row>25</xdr:row>
      <xdr:rowOff>14286</xdr:rowOff>
    </xdr:from>
    <xdr:to>
      <xdr:col>9</xdr:col>
      <xdr:colOff>0</xdr:colOff>
      <xdr:row>43</xdr:row>
      <xdr:rowOff>19050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38100</xdr:colOff>
      <xdr:row>43</xdr:row>
      <xdr:rowOff>0</xdr:rowOff>
    </xdr:from>
    <xdr:to>
      <xdr:col>9</xdr:col>
      <xdr:colOff>4763</xdr:colOff>
      <xdr:row>60</xdr:row>
      <xdr:rowOff>52388</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mc:AlternateContent xmlns:mc="http://schemas.openxmlformats.org/markup-compatibility/2006">
    <mc:Choice xmlns:a14="http://schemas.microsoft.com/office/drawing/2010/main" Requires="a14">
      <xdr:twoCellAnchor editAs="oneCell">
        <xdr:from>
          <xdr:col>0</xdr:col>
          <xdr:colOff>19050</xdr:colOff>
          <xdr:row>4</xdr:row>
          <xdr:rowOff>466725</xdr:rowOff>
        </xdr:from>
        <xdr:to>
          <xdr:col>0</xdr:col>
          <xdr:colOff>2305050</xdr:colOff>
          <xdr:row>6</xdr:row>
          <xdr:rowOff>19050</xdr:rowOff>
        </xdr:to>
        <xdr:sp macro="" textlink="">
          <xdr:nvSpPr>
            <xdr:cNvPr id="3073" name="ComboBox1" hidden="1">
              <a:extLst>
                <a:ext uri="{63B3BB69-23CF-44E3-9099-C40C66FF867C}">
                  <a14:compatExt spid="_x0000_s3073"/>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6</xdr:row>
          <xdr:rowOff>9525</xdr:rowOff>
        </xdr:from>
        <xdr:to>
          <xdr:col>0</xdr:col>
          <xdr:colOff>2295525</xdr:colOff>
          <xdr:row>7</xdr:row>
          <xdr:rowOff>28575</xdr:rowOff>
        </xdr:to>
        <xdr:sp macro="" textlink="">
          <xdr:nvSpPr>
            <xdr:cNvPr id="3074" name="ComboBox2" hidden="1">
              <a:extLst>
                <a:ext uri="{63B3BB69-23CF-44E3-9099-C40C66FF867C}">
                  <a14:compatExt spid="_x0000_s3074"/>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0</xdr:col>
      <xdr:colOff>47625</xdr:colOff>
      <xdr:row>25</xdr:row>
      <xdr:rowOff>28575</xdr:rowOff>
    </xdr:from>
    <xdr:to>
      <xdr:col>9</xdr:col>
      <xdr:colOff>257177</xdr:colOff>
      <xdr:row>43</xdr:row>
      <xdr:rowOff>33339</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47625</xdr:colOff>
      <xdr:row>43</xdr:row>
      <xdr:rowOff>57150</xdr:rowOff>
    </xdr:from>
    <xdr:to>
      <xdr:col>9</xdr:col>
      <xdr:colOff>252413</xdr:colOff>
      <xdr:row>60</xdr:row>
      <xdr:rowOff>109538</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mc:AlternateContent xmlns:mc="http://schemas.openxmlformats.org/markup-compatibility/2006">
    <mc:Choice xmlns:a14="http://schemas.microsoft.com/office/drawing/2010/main" Requires="a14">
      <xdr:twoCellAnchor editAs="oneCell">
        <xdr:from>
          <xdr:col>0</xdr:col>
          <xdr:colOff>9525</xdr:colOff>
          <xdr:row>4</xdr:row>
          <xdr:rowOff>152400</xdr:rowOff>
        </xdr:from>
        <xdr:to>
          <xdr:col>0</xdr:col>
          <xdr:colOff>2286000</xdr:colOff>
          <xdr:row>6</xdr:row>
          <xdr:rowOff>19050</xdr:rowOff>
        </xdr:to>
        <xdr:sp macro="" textlink="">
          <xdr:nvSpPr>
            <xdr:cNvPr id="4097" name="ComboBox1" hidden="1">
              <a:extLst>
                <a:ext uri="{63B3BB69-23CF-44E3-9099-C40C66FF867C}">
                  <a14:compatExt spid="_x0000_s4097"/>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6</xdr:row>
          <xdr:rowOff>0</xdr:rowOff>
        </xdr:from>
        <xdr:to>
          <xdr:col>0</xdr:col>
          <xdr:colOff>2276475</xdr:colOff>
          <xdr:row>7</xdr:row>
          <xdr:rowOff>57150</xdr:rowOff>
        </xdr:to>
        <xdr:sp macro="" textlink="">
          <xdr:nvSpPr>
            <xdr:cNvPr id="4098" name="ComboBox2" hidden="1">
              <a:extLst>
                <a:ext uri="{63B3BB69-23CF-44E3-9099-C40C66FF867C}">
                  <a14:compatExt spid="_x0000_s4098"/>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www.yhpho.org.uk/resource/view.aspx?RID=154049" TargetMode="External"/></Relationships>
</file>

<file path=xl/worksheets/_rels/sheet2.xml.rels><?xml version="1.0" encoding="UTF-8" standalone="yes"?>
<Relationships xmlns="http://schemas.openxmlformats.org/package/2006/relationships"><Relationship Id="rId3" Type="http://schemas.openxmlformats.org/officeDocument/2006/relationships/control" Target="../activeX/activeX1.xml"/><Relationship Id="rId2" Type="http://schemas.openxmlformats.org/officeDocument/2006/relationships/vmlDrawing" Target="../drawings/vmlDrawing1.vml"/><Relationship Id="rId1" Type="http://schemas.openxmlformats.org/officeDocument/2006/relationships/drawing" Target="../drawings/drawing2.xml"/><Relationship Id="rId6" Type="http://schemas.openxmlformats.org/officeDocument/2006/relationships/image" Target="../media/image3.emf"/><Relationship Id="rId5" Type="http://schemas.openxmlformats.org/officeDocument/2006/relationships/control" Target="../activeX/activeX2.xml"/><Relationship Id="rId4" Type="http://schemas.openxmlformats.org/officeDocument/2006/relationships/image" Target="../media/image2.emf"/></Relationships>
</file>

<file path=xl/worksheets/_rels/sheet3.xml.rels><?xml version="1.0" encoding="UTF-8" standalone="yes"?>
<Relationships xmlns="http://schemas.openxmlformats.org/package/2006/relationships"><Relationship Id="rId3" Type="http://schemas.openxmlformats.org/officeDocument/2006/relationships/control" Target="../activeX/activeX3.xml"/><Relationship Id="rId2" Type="http://schemas.openxmlformats.org/officeDocument/2006/relationships/vmlDrawing" Target="../drawings/vmlDrawing2.vml"/><Relationship Id="rId1" Type="http://schemas.openxmlformats.org/officeDocument/2006/relationships/drawing" Target="../drawings/drawing3.xml"/><Relationship Id="rId6" Type="http://schemas.openxmlformats.org/officeDocument/2006/relationships/image" Target="../media/image5.emf"/><Relationship Id="rId5" Type="http://schemas.openxmlformats.org/officeDocument/2006/relationships/control" Target="../activeX/activeX4.xml"/><Relationship Id="rId4" Type="http://schemas.openxmlformats.org/officeDocument/2006/relationships/image" Target="../media/image4.emf"/></Relationships>
</file>

<file path=xl/worksheets/_rels/sheet4.xml.rels><?xml version="1.0" encoding="UTF-8" standalone="yes"?>
<Relationships xmlns="http://schemas.openxmlformats.org/package/2006/relationships"><Relationship Id="rId3" Type="http://schemas.openxmlformats.org/officeDocument/2006/relationships/control" Target="../activeX/activeX5.xml"/><Relationship Id="rId2" Type="http://schemas.openxmlformats.org/officeDocument/2006/relationships/vmlDrawing" Target="../drawings/vmlDrawing3.vml"/><Relationship Id="rId1" Type="http://schemas.openxmlformats.org/officeDocument/2006/relationships/drawing" Target="../drawings/drawing4.xml"/><Relationship Id="rId6" Type="http://schemas.openxmlformats.org/officeDocument/2006/relationships/image" Target="../media/image7.emf"/><Relationship Id="rId5" Type="http://schemas.openxmlformats.org/officeDocument/2006/relationships/control" Target="../activeX/activeX6.xml"/><Relationship Id="rId4" Type="http://schemas.openxmlformats.org/officeDocument/2006/relationships/image" Target="../media/image6.emf"/></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N22"/>
  <sheetViews>
    <sheetView showGridLines="0" workbookViewId="0"/>
  </sheetViews>
  <sheetFormatPr defaultColWidth="0" defaultRowHeight="15" zeroHeight="1" x14ac:dyDescent="0.25"/>
  <cols>
    <col min="1" max="1" width="9.140625" customWidth="1"/>
    <col min="2" max="2" width="17.28515625" customWidth="1"/>
    <col min="3" max="3" width="54.85546875" bestFit="1" customWidth="1"/>
    <col min="4" max="14" width="9.140625" customWidth="1"/>
    <col min="15" max="16384" width="9.140625" hidden="1"/>
  </cols>
  <sheetData>
    <row r="1" spans="1:13" ht="18" x14ac:dyDescent="0.25">
      <c r="A1" s="1"/>
      <c r="B1" s="2"/>
      <c r="C1" s="1"/>
      <c r="D1" s="1"/>
      <c r="E1" s="1"/>
      <c r="F1" s="1"/>
      <c r="G1" s="1"/>
      <c r="H1" s="1"/>
      <c r="I1" s="1"/>
      <c r="J1" s="1"/>
      <c r="K1" s="1"/>
      <c r="L1" s="3"/>
      <c r="M1" s="3"/>
    </row>
    <row r="2" spans="1:13" ht="18" customHeight="1" x14ac:dyDescent="0.25">
      <c r="A2" s="1"/>
      <c r="B2" s="2"/>
      <c r="C2" s="69" t="s">
        <v>0</v>
      </c>
      <c r="D2" s="69"/>
      <c r="E2" s="69"/>
      <c r="F2" s="69"/>
      <c r="G2" s="69"/>
      <c r="H2" s="69"/>
      <c r="I2" s="69"/>
      <c r="J2" s="69"/>
      <c r="K2" s="69"/>
      <c r="L2" s="69"/>
      <c r="M2" s="69"/>
    </row>
    <row r="3" spans="1:13" ht="18" customHeight="1" x14ac:dyDescent="0.25">
      <c r="A3" s="4"/>
      <c r="B3" s="5"/>
      <c r="C3" s="69"/>
      <c r="D3" s="69"/>
      <c r="E3" s="69"/>
      <c r="F3" s="69"/>
      <c r="G3" s="69"/>
      <c r="H3" s="69"/>
      <c r="I3" s="69"/>
      <c r="J3" s="69"/>
      <c r="K3" s="69"/>
      <c r="L3" s="69"/>
      <c r="M3" s="69"/>
    </row>
    <row r="4" spans="1:13" ht="18" x14ac:dyDescent="0.25">
      <c r="A4" s="1"/>
      <c r="B4" s="2"/>
      <c r="C4" s="1"/>
      <c r="D4" s="1"/>
      <c r="E4" s="1"/>
      <c r="F4" s="1"/>
      <c r="G4" s="1"/>
      <c r="H4" s="1"/>
      <c r="I4" s="1"/>
      <c r="J4" s="1"/>
      <c r="K4" s="1"/>
      <c r="L4" s="3"/>
      <c r="M4" s="3"/>
    </row>
    <row r="5" spans="1:13" ht="18" x14ac:dyDescent="0.25">
      <c r="A5" s="1"/>
      <c r="B5" s="2"/>
      <c r="C5" s="1"/>
      <c r="D5" s="1"/>
      <c r="E5" s="1"/>
      <c r="F5" s="1"/>
      <c r="G5" s="1"/>
      <c r="H5" s="1"/>
      <c r="I5" s="1"/>
      <c r="J5" s="1"/>
      <c r="K5" s="1"/>
      <c r="L5" s="3"/>
      <c r="M5" s="3"/>
    </row>
    <row r="6" spans="1:13" ht="23.25" x14ac:dyDescent="0.25">
      <c r="A6" s="6"/>
      <c r="B6" s="7"/>
      <c r="C6" s="8" t="s">
        <v>1</v>
      </c>
      <c r="D6" s="9"/>
      <c r="E6" s="9"/>
      <c r="F6" s="9"/>
      <c r="G6" s="9"/>
      <c r="H6" s="9"/>
      <c r="I6" s="10"/>
      <c r="J6" s="10"/>
      <c r="K6" s="10"/>
      <c r="L6" s="10"/>
      <c r="M6" s="11"/>
    </row>
    <row r="7" spans="1:13" x14ac:dyDescent="0.25">
      <c r="A7" s="12"/>
      <c r="B7" s="13" t="s">
        <v>2</v>
      </c>
      <c r="C7" s="70" t="s">
        <v>3</v>
      </c>
      <c r="D7" s="70"/>
      <c r="E7" s="70"/>
      <c r="F7" s="70"/>
      <c r="G7" s="70"/>
      <c r="H7" s="70"/>
      <c r="I7" s="70"/>
      <c r="J7" s="70"/>
      <c r="K7" s="70"/>
      <c r="L7" s="70"/>
      <c r="M7" s="70"/>
    </row>
    <row r="8" spans="1:13" x14ac:dyDescent="0.25">
      <c r="A8" s="12"/>
      <c r="B8" s="13" t="s">
        <v>4</v>
      </c>
      <c r="C8" s="14" t="s">
        <v>5</v>
      </c>
      <c r="D8" s="14"/>
      <c r="E8" s="14"/>
      <c r="F8" s="14"/>
      <c r="G8" s="14"/>
      <c r="H8" s="14"/>
      <c r="I8" s="14"/>
      <c r="J8" s="14"/>
      <c r="K8" s="14"/>
      <c r="L8" s="14"/>
      <c r="M8" s="14"/>
    </row>
    <row r="9" spans="1:13" x14ac:dyDescent="0.25">
      <c r="A9" s="12"/>
      <c r="B9" s="13" t="s">
        <v>6</v>
      </c>
      <c r="C9" s="71" t="s">
        <v>60</v>
      </c>
      <c r="D9" s="71"/>
      <c r="E9" s="71"/>
      <c r="F9" s="71"/>
      <c r="G9" s="71"/>
      <c r="H9" s="71"/>
      <c r="I9" s="71"/>
      <c r="J9" s="71"/>
      <c r="K9" s="71"/>
      <c r="L9" s="71"/>
      <c r="M9" s="71"/>
    </row>
    <row r="10" spans="1:13" x14ac:dyDescent="0.25">
      <c r="A10" s="12"/>
      <c r="B10" s="13" t="s">
        <v>7</v>
      </c>
      <c r="C10" s="71" t="s">
        <v>8</v>
      </c>
      <c r="D10" s="71"/>
      <c r="E10" s="71"/>
      <c r="F10" s="71"/>
      <c r="G10" s="71"/>
      <c r="H10" s="71"/>
      <c r="I10" s="71"/>
      <c r="J10" s="71"/>
      <c r="K10" s="71"/>
      <c r="L10" s="71"/>
      <c r="M10" s="71"/>
    </row>
    <row r="11" spans="1:13" x14ac:dyDescent="0.25">
      <c r="A11" s="12"/>
      <c r="B11" s="13" t="s">
        <v>9</v>
      </c>
      <c r="C11" s="71" t="s">
        <v>10</v>
      </c>
      <c r="D11" s="71"/>
      <c r="E11" s="71"/>
      <c r="F11" s="71"/>
      <c r="G11" s="71"/>
      <c r="H11" s="71"/>
      <c r="I11" s="71"/>
      <c r="J11" s="71"/>
      <c r="K11" s="71"/>
      <c r="L11" s="71"/>
      <c r="M11" s="71"/>
    </row>
    <row r="12" spans="1:13" ht="25.5" x14ac:dyDescent="0.25">
      <c r="A12" s="12"/>
      <c r="B12" s="15" t="s">
        <v>11</v>
      </c>
      <c r="C12" s="68" t="s">
        <v>12</v>
      </c>
      <c r="D12" s="68"/>
      <c r="E12" s="68"/>
      <c r="F12" s="68"/>
      <c r="G12" s="68"/>
      <c r="H12" s="68"/>
      <c r="I12" s="68"/>
      <c r="J12" s="68"/>
      <c r="K12" s="68"/>
      <c r="L12" s="68"/>
      <c r="M12" s="68"/>
    </row>
    <row r="13" spans="1:13" x14ac:dyDescent="0.25">
      <c r="A13" s="12"/>
      <c r="B13" s="16"/>
      <c r="C13" s="72" t="s">
        <v>13</v>
      </c>
      <c r="D13" s="72"/>
      <c r="E13" s="72"/>
      <c r="F13" s="72"/>
      <c r="G13" s="72"/>
      <c r="H13" s="72"/>
      <c r="I13" s="72"/>
      <c r="J13" s="72"/>
      <c r="K13" s="72"/>
      <c r="L13" s="72"/>
      <c r="M13" s="72"/>
    </row>
    <row r="14" spans="1:13" ht="26.25" customHeight="1" x14ac:dyDescent="0.25">
      <c r="A14" s="12"/>
      <c r="B14" s="16"/>
      <c r="C14" s="72" t="s">
        <v>14</v>
      </c>
      <c r="D14" s="72"/>
      <c r="E14" s="72"/>
      <c r="F14" s="72"/>
      <c r="G14" s="72"/>
      <c r="H14" s="72"/>
      <c r="I14" s="72"/>
      <c r="J14" s="72"/>
      <c r="K14" s="72"/>
      <c r="L14" s="72"/>
      <c r="M14" s="72"/>
    </row>
    <row r="15" spans="1:13" x14ac:dyDescent="0.25">
      <c r="A15" s="12"/>
      <c r="B15" s="17"/>
      <c r="C15" s="73" t="s">
        <v>61</v>
      </c>
      <c r="D15" s="73"/>
      <c r="E15" s="73"/>
      <c r="F15" s="73"/>
      <c r="G15" s="73"/>
      <c r="H15" s="73"/>
      <c r="I15" s="73"/>
      <c r="J15" s="73"/>
      <c r="K15" s="73"/>
      <c r="L15" s="73"/>
      <c r="M15" s="73"/>
    </row>
    <row r="16" spans="1:13" ht="50.25" customHeight="1" x14ac:dyDescent="0.25">
      <c r="A16" s="12"/>
      <c r="B16" s="16" t="s">
        <v>15</v>
      </c>
      <c r="C16" s="72" t="s">
        <v>16</v>
      </c>
      <c r="D16" s="72"/>
      <c r="E16" s="72"/>
      <c r="F16" s="72"/>
      <c r="G16" s="72"/>
      <c r="H16" s="72"/>
      <c r="I16" s="72"/>
      <c r="J16" s="72"/>
      <c r="K16" s="72"/>
      <c r="L16" s="72"/>
      <c r="M16" s="72"/>
    </row>
    <row r="17" spans="1:13" ht="24.75" customHeight="1" x14ac:dyDescent="0.25">
      <c r="A17" s="12"/>
      <c r="B17" s="17"/>
      <c r="C17" s="74" t="s">
        <v>17</v>
      </c>
      <c r="D17" s="74"/>
      <c r="E17" s="74"/>
      <c r="F17" s="74"/>
      <c r="G17" s="74"/>
      <c r="H17" s="74"/>
      <c r="I17" s="74"/>
      <c r="J17" s="74"/>
      <c r="K17" s="74"/>
      <c r="L17" s="74"/>
      <c r="M17" s="74"/>
    </row>
    <row r="18" spans="1:13" x14ac:dyDescent="0.25"/>
    <row r="19" spans="1:13" x14ac:dyDescent="0.25">
      <c r="B19" s="17" t="s">
        <v>31</v>
      </c>
      <c r="C19" s="39" t="s">
        <v>32</v>
      </c>
      <c r="D19" s="17"/>
      <c r="E19" s="17"/>
      <c r="F19" s="17"/>
      <c r="G19" s="17"/>
      <c r="H19" s="17"/>
      <c r="I19" s="17"/>
      <c r="J19" s="17"/>
      <c r="K19" s="17"/>
      <c r="L19" s="17"/>
      <c r="M19" s="17"/>
    </row>
    <row r="20" spans="1:13" x14ac:dyDescent="0.25"/>
    <row r="21" spans="1:13" x14ac:dyDescent="0.25"/>
    <row r="22" spans="1:13" x14ac:dyDescent="0.25"/>
  </sheetData>
  <mergeCells count="11">
    <mergeCell ref="C13:M13"/>
    <mergeCell ref="C14:M14"/>
    <mergeCell ref="C15:M15"/>
    <mergeCell ref="C16:M16"/>
    <mergeCell ref="C17:M17"/>
    <mergeCell ref="C12:M12"/>
    <mergeCell ref="C2:M3"/>
    <mergeCell ref="C7:M7"/>
    <mergeCell ref="C9:M9"/>
    <mergeCell ref="C10:M10"/>
    <mergeCell ref="C11:M11"/>
  </mergeCells>
  <hyperlinks>
    <hyperlink ref="C19" r:id="rId1"/>
  </hyperlinks>
  <pageMargins left="0.7" right="0.7" top="0.75" bottom="0.75" header="0.3" footer="0.3"/>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S56"/>
  <sheetViews>
    <sheetView showGridLines="0" workbookViewId="0">
      <selection sqref="A1:H2"/>
    </sheetView>
  </sheetViews>
  <sheetFormatPr defaultColWidth="0" defaultRowHeight="15" zeroHeight="1" x14ac:dyDescent="0.25"/>
  <cols>
    <col min="1" max="1" width="26.28515625" bestFit="1" customWidth="1"/>
    <col min="2" max="2" width="14.42578125" customWidth="1"/>
    <col min="3" max="3" width="17.5703125" customWidth="1"/>
    <col min="4" max="5" width="11.42578125" bestFit="1" customWidth="1"/>
    <col min="6" max="7" width="9.140625" customWidth="1"/>
    <col min="8" max="8" width="11.5703125" bestFit="1" customWidth="1"/>
    <col min="9" max="9" width="13.5703125" customWidth="1"/>
    <col min="10" max="10" width="18.28515625" customWidth="1"/>
    <col min="11" max="11" width="0.140625" customWidth="1"/>
    <col min="12" max="12" width="13.5703125" hidden="1" customWidth="1"/>
    <col min="13" max="13" width="44.140625" customWidth="1"/>
    <col min="14" max="14" width="9.140625" customWidth="1"/>
    <col min="15" max="15" width="26.28515625" hidden="1" customWidth="1"/>
    <col min="16" max="16" width="11.5703125" hidden="1" customWidth="1"/>
    <col min="17" max="17" width="11.5703125" style="22" hidden="1" customWidth="1"/>
    <col min="18" max="18" width="11.42578125" style="22" hidden="1" customWidth="1"/>
    <col min="19" max="19" width="0" hidden="1" customWidth="1"/>
    <col min="20" max="16384" width="9.140625" hidden="1"/>
  </cols>
  <sheetData>
    <row r="1" spans="1:19" x14ac:dyDescent="0.25">
      <c r="A1" s="76" t="s">
        <v>18</v>
      </c>
      <c r="B1" s="76"/>
      <c r="C1" s="76"/>
      <c r="D1" s="76"/>
      <c r="E1" s="76"/>
      <c r="F1" s="76"/>
      <c r="G1" s="76"/>
      <c r="H1" s="76"/>
    </row>
    <row r="2" spans="1:19" ht="18" customHeight="1" x14ac:dyDescent="0.25">
      <c r="A2" s="76"/>
      <c r="B2" s="76"/>
      <c r="C2" s="76"/>
      <c r="D2" s="76"/>
      <c r="E2" s="76"/>
      <c r="F2" s="76"/>
      <c r="G2" s="76"/>
      <c r="H2" s="76"/>
    </row>
    <row r="3" spans="1:19" x14ac:dyDescent="0.25">
      <c r="A3" s="62" t="str">
        <f>A1&amp; " : " &amp;C7</f>
        <v>Prevalence estimates of diabetes by local authority and England : 2016</v>
      </c>
      <c r="B3" s="20"/>
      <c r="C3" s="20"/>
      <c r="D3" s="20"/>
      <c r="E3" s="20"/>
    </row>
    <row r="4" spans="1:19" ht="74.25" customHeight="1" x14ac:dyDescent="0.25">
      <c r="A4" s="75" t="s">
        <v>62</v>
      </c>
      <c r="B4" s="75"/>
      <c r="C4" s="75"/>
      <c r="D4" s="75"/>
      <c r="E4" s="75"/>
      <c r="F4" s="75"/>
      <c r="G4" s="75"/>
      <c r="H4" s="75"/>
    </row>
    <row r="5" spans="1:19" x14ac:dyDescent="0.25">
      <c r="A5" s="75"/>
      <c r="B5" s="75"/>
      <c r="C5" s="75"/>
      <c r="D5" s="75"/>
      <c r="E5" s="75"/>
      <c r="F5" s="75"/>
      <c r="G5" s="75"/>
      <c r="H5" s="75"/>
    </row>
    <row r="6" spans="1:19" x14ac:dyDescent="0.25">
      <c r="A6" s="36"/>
      <c r="B6" s="46" t="s">
        <v>40</v>
      </c>
      <c r="C6" s="66" t="s">
        <v>22</v>
      </c>
      <c r="D6" s="67"/>
      <c r="E6" s="36"/>
      <c r="F6" s="36"/>
      <c r="G6" s="36"/>
      <c r="H6" s="36"/>
    </row>
    <row r="7" spans="1:19" x14ac:dyDescent="0.25">
      <c r="A7" s="36"/>
      <c r="B7" s="46" t="s">
        <v>41</v>
      </c>
      <c r="C7" s="67" t="s">
        <v>3</v>
      </c>
      <c r="D7" s="66">
        <f>VALUE(RIGHT(C7,4))</f>
        <v>2016</v>
      </c>
      <c r="E7" s="36"/>
      <c r="F7" s="36"/>
      <c r="G7" s="36"/>
      <c r="H7" s="36"/>
    </row>
    <row r="8" spans="1:19" x14ac:dyDescent="0.25"/>
    <row r="9" spans="1:19" x14ac:dyDescent="0.25">
      <c r="A9" s="77" t="s">
        <v>19</v>
      </c>
      <c r="B9" s="77"/>
      <c r="C9" s="21" t="s">
        <v>33</v>
      </c>
      <c r="D9" s="21" t="s">
        <v>20</v>
      </c>
      <c r="E9" s="21" t="s">
        <v>21</v>
      </c>
      <c r="F9" s="21" t="s">
        <v>24</v>
      </c>
      <c r="G9" s="21" t="s">
        <v>25</v>
      </c>
      <c r="H9" s="21" t="s">
        <v>36</v>
      </c>
      <c r="I9" s="21" t="s">
        <v>37</v>
      </c>
      <c r="J9" s="51" t="s">
        <v>34</v>
      </c>
      <c r="K9" s="56" t="s">
        <v>38</v>
      </c>
      <c r="L9" s="56" t="s">
        <v>39</v>
      </c>
      <c r="O9" s="77" t="s">
        <v>19</v>
      </c>
      <c r="P9" s="77"/>
      <c r="Q9" s="21" t="s">
        <v>20</v>
      </c>
      <c r="R9" s="21" t="s">
        <v>21</v>
      </c>
      <c r="S9" s="29" t="s">
        <v>24</v>
      </c>
    </row>
    <row r="10" spans="1:19" x14ac:dyDescent="0.25">
      <c r="A10" s="23" t="s">
        <v>25</v>
      </c>
      <c r="B10" s="32" t="s">
        <v>26</v>
      </c>
      <c r="C10" s="24">
        <f t="shared" ref="C10" si="0">D10/E10</f>
        <v>44699420.000000007</v>
      </c>
      <c r="D10" s="24">
        <f t="array" ref="D10">SUM(IF($O$10:$O$49=$A10,IF($Q$9:$S$9=$D$9,IF($S$10:$S$49=$F10,$Q$10:$S$49))))</f>
        <v>3861022.4683564533</v>
      </c>
      <c r="E10" s="25">
        <f t="array" ref="E10">SUM(IF($O$10:$O$49=$A10,IF($Q$9:$S$9=$E$9,IF($S$10:$S$49=$F10,$Q$10:$S$49))))</f>
        <v>8.6377462355360604E-2</v>
      </c>
      <c r="F10" s="30">
        <f t="shared" ref="F10:F14" si="1">$D$7</f>
        <v>2016</v>
      </c>
      <c r="G10" s="25">
        <f>$E$10</f>
        <v>8.6377462355360604E-2</v>
      </c>
      <c r="H10" s="25">
        <f>(2*D10+NORMSINV((100+$J$11)/200)^2-NORMSINV((100+$J$11)/200)*SQRT(NORMSINV((100+$J$11)/200)^2+4*D10*(1-E10)))/2/(C10+NORMSINV((100+$J$11)/200)^2)</f>
        <v>8.6295144642773214E-2</v>
      </c>
      <c r="I10" s="25">
        <f>(2*D10+NORMSINV((100+$J$11)/200)^2+NORMSINV((100+$J$11)/200)*SQRT(NORMSINV((100+$J$11)/200)^2+4*D10*(1-E10)))/2/(C10+NORMSINV((100+$J$11)/200)^2)</f>
        <v>8.645985116121091E-2</v>
      </c>
      <c r="J10" s="40" t="s">
        <v>35</v>
      </c>
      <c r="K10" s="61">
        <f>E10-H10</f>
        <v>8.231771258739029E-5</v>
      </c>
      <c r="L10" s="61">
        <f>I10-E10</f>
        <v>8.2388805850305835E-5</v>
      </c>
      <c r="M10" s="22"/>
      <c r="O10" s="23" t="s">
        <v>22</v>
      </c>
      <c r="P10" s="23" t="s">
        <v>23</v>
      </c>
      <c r="Q10" s="24">
        <v>86767.741278864778</v>
      </c>
      <c r="R10" s="25">
        <v>8.912235386805889E-2</v>
      </c>
      <c r="S10" s="30">
        <v>2016</v>
      </c>
    </row>
    <row r="11" spans="1:19" x14ac:dyDescent="0.25">
      <c r="A11" s="23" t="s">
        <v>42</v>
      </c>
      <c r="B11" s="32" t="s">
        <v>43</v>
      </c>
      <c r="C11" s="24">
        <f t="shared" ref="C11" si="2">D11/E11</f>
        <v>5862980</v>
      </c>
      <c r="D11" s="24">
        <f t="array" ref="D11">SUM(IF($O$10:$O$49=$A11,IF($Q$9:$S$9=$D$9,IF($S$10:$S$49=$F11,$Q$10:$S$49))))</f>
        <v>514236.37031445769</v>
      </c>
      <c r="E11" s="25">
        <f t="array" ref="E11">SUM(IF($O$10:$O$49=$A11,IF($Q$9:$S$9=$E$9,IF($S$10:$S$49=$F11,$Q$10:$S$49))))</f>
        <v>8.7709043918699658E-2</v>
      </c>
      <c r="F11" s="30">
        <f t="shared" si="1"/>
        <v>2016</v>
      </c>
      <c r="G11" s="25">
        <f>$E$10</f>
        <v>8.6377462355360604E-2</v>
      </c>
      <c r="H11" s="25">
        <f>(2*D11+NORMSINV((100+$J$11)/200)^2-NORMSINV((100+$J$11)/200)*SQRT(NORMSINV((100+$J$11)/200)^2+4*D11*(1-E11)))/2/(C11+NORMSINV((100+$J$11)/200)^2)</f>
        <v>8.7480344405232086E-2</v>
      </c>
      <c r="I11" s="25">
        <f>(2*D11+NORMSINV((100+$J$11)/200)^2+NORMSINV((100+$J$11)/200)*SQRT(NORMSINV((100+$J$11)/200)^2+4*D11*(1-E11)))/2/(C11+NORMSINV((100+$J$11)/200)^2)</f>
        <v>8.7938283702709591E-2</v>
      </c>
      <c r="J11" s="41">
        <v>95</v>
      </c>
      <c r="K11" s="61">
        <f t="shared" ref="K11" si="3">E11-H11</f>
        <v>2.2869951346757289E-4</v>
      </c>
      <c r="L11" s="61">
        <f t="shared" ref="L11" si="4">I11-E11</f>
        <v>2.292397840099325E-4</v>
      </c>
      <c r="M11" s="50" t="str">
        <f>IF($H$10&gt;I11,"Significantly below England value",IF($I$10&lt;H11,"Significantly above England value","No significant difference from England value"))</f>
        <v>Significantly above England value</v>
      </c>
      <c r="O11" s="23" t="s">
        <v>22</v>
      </c>
      <c r="P11" s="23" t="s">
        <v>23</v>
      </c>
      <c r="Q11" s="24">
        <v>87721.650322661924</v>
      </c>
      <c r="R11" s="25">
        <v>8.9875056680732271E-2</v>
      </c>
      <c r="S11" s="30">
        <v>2017</v>
      </c>
    </row>
    <row r="12" spans="1:19" x14ac:dyDescent="0.25">
      <c r="A12" s="23" t="s">
        <v>22</v>
      </c>
      <c r="B12" s="32" t="s">
        <v>23</v>
      </c>
      <c r="C12" s="24">
        <f t="shared" ref="C12:C14" si="5">D12/E12</f>
        <v>973580</v>
      </c>
      <c r="D12" s="24">
        <f t="array" ref="D12">SUM(IF($O$10:$O$49=$A12,IF($Q$9:$S$9=$D$9,IF($S$10:$S$49=$F12,$Q$10:$S$49))))</f>
        <v>86767.741278864778</v>
      </c>
      <c r="E12" s="25">
        <f t="array" ref="E12">SUM(IF($O$10:$O$49=$A12,IF($Q$9:$S$9=$E$9,IF($S$10:$S$49=$F12,$Q$10:$S$49))))</f>
        <v>8.912235386805889E-2</v>
      </c>
      <c r="F12" s="30">
        <f t="shared" si="1"/>
        <v>2016</v>
      </c>
      <c r="G12" s="25">
        <f t="shared" ref="G12:G14" si="6">$E$10</f>
        <v>8.6377462355360604E-2</v>
      </c>
      <c r="H12" s="25">
        <f t="shared" ref="H12:H14" si="7">(2*D12+NORMSINV((100+$J$11)/200)^2-NORMSINV((100+$J$11)/200)*SQRT(NORMSINV((100+$J$11)/200)^2+4*D12*(1-E12)))/2/(C12+NORMSINV((100+$J$11)/200)^2)</f>
        <v>8.8558014017542167E-2</v>
      </c>
      <c r="I12" s="25">
        <f t="shared" ref="I12:I14" si="8">(2*D12+NORMSINV((100+$J$11)/200)^2+NORMSINV((100+$J$11)/200)*SQRT(NORMSINV((100+$J$11)/200)^2+4*D12*(1-E12)))/2/(C12+NORMSINV((100+$J$11)/200)^2)</f>
        <v>8.9689936109196206E-2</v>
      </c>
      <c r="K12" s="61">
        <f t="shared" ref="K12:K14" si="9">E12-H12</f>
        <v>5.6433985051672353E-4</v>
      </c>
      <c r="L12" s="61">
        <f t="shared" ref="L12:L14" si="10">I12-E12</f>
        <v>5.6758224113731548E-4</v>
      </c>
      <c r="M12" s="50" t="str">
        <f>IF($H$10&gt;I12,"Significantly below England value",IF($I$10&lt;H12,"Significantly above England value","No significant difference from England value"))</f>
        <v>Significantly above England value</v>
      </c>
      <c r="O12" s="23" t="s">
        <v>22</v>
      </c>
      <c r="P12" s="23" t="s">
        <v>23</v>
      </c>
      <c r="Q12" s="24">
        <v>88752.124401001609</v>
      </c>
      <c r="R12" s="25">
        <v>9.0741170866392953E-2</v>
      </c>
      <c r="S12" s="30">
        <v>2018</v>
      </c>
    </row>
    <row r="13" spans="1:19" x14ac:dyDescent="0.25">
      <c r="A13" s="23" t="s">
        <v>27</v>
      </c>
      <c r="B13" s="32" t="s">
        <v>28</v>
      </c>
      <c r="C13" s="24">
        <f t="shared" si="5"/>
        <v>112379.99999999999</v>
      </c>
      <c r="D13" s="24">
        <f t="array" ref="D13">SUM(IF($O$10:$O$49=$A13,IF($Q$9:$S$9=$D$9,IF($S$10:$S$49=$F13,$Q$10:$S$49))))</f>
        <v>11096.764461185694</v>
      </c>
      <c r="E13" s="25">
        <f t="array" ref="E13">SUM(IF($O$10:$O$49=$A13,IF($Q$9:$S$9=$E$9,IF($S$10:$S$49=$F13,$Q$10:$S$49))))</f>
        <v>9.8743232436249287E-2</v>
      </c>
      <c r="F13" s="30">
        <f t="shared" si="1"/>
        <v>2016</v>
      </c>
      <c r="G13" s="25">
        <f t="shared" si="6"/>
        <v>8.6377462355360604E-2</v>
      </c>
      <c r="H13" s="25">
        <f t="shared" si="7"/>
        <v>9.701278321246147E-2</v>
      </c>
      <c r="I13" s="25">
        <f t="shared" si="8"/>
        <v>0.10050111285173001</v>
      </c>
      <c r="K13" s="61">
        <f t="shared" si="9"/>
        <v>1.7304492237878166E-3</v>
      </c>
      <c r="L13" s="61">
        <f t="shared" si="10"/>
        <v>1.7578804154807226E-3</v>
      </c>
      <c r="M13" s="50" t="str">
        <f t="shared" ref="M13:M14" si="11">IF($H$10&gt;I13,"Significantly below England value",IF($I$10&lt;H13,"Significantly above England value","No significant difference from England value"))</f>
        <v>Significantly above England value</v>
      </c>
      <c r="O13" s="23" t="s">
        <v>22</v>
      </c>
      <c r="P13" s="23" t="s">
        <v>23</v>
      </c>
      <c r="Q13" s="24">
        <v>89773.531468948888</v>
      </c>
      <c r="R13" s="25">
        <v>9.1551460838431228E-2</v>
      </c>
      <c r="S13" s="30">
        <v>2019</v>
      </c>
    </row>
    <row r="14" spans="1:19" x14ac:dyDescent="0.25">
      <c r="A14" s="23" t="s">
        <v>29</v>
      </c>
      <c r="B14" s="32" t="s">
        <v>30</v>
      </c>
      <c r="C14" s="24">
        <f t="shared" si="5"/>
        <v>114700</v>
      </c>
      <c r="D14" s="24">
        <f t="array" ref="D14">SUM(IF($O$10:$O$49=$A14,IF($Q$9:$S$9=$D$9,IF($S$10:$S$49=$F14,$Q$10:$S$49))))</f>
        <v>11092.958796944271</v>
      </c>
      <c r="E14" s="25">
        <f t="array" ref="E14">SUM(IF($O$10:$O$49=$A14,IF($Q$9:$S$9=$E$9,IF($S$10:$S$49=$F14,$Q$10:$S$49))))</f>
        <v>9.6712805553132261E-2</v>
      </c>
      <c r="F14" s="30">
        <f t="shared" si="1"/>
        <v>2016</v>
      </c>
      <c r="G14" s="25">
        <f t="shared" si="6"/>
        <v>8.6377462355360604E-2</v>
      </c>
      <c r="H14" s="25">
        <f t="shared" si="7"/>
        <v>9.5015794062138573E-2</v>
      </c>
      <c r="I14" s="25">
        <f t="shared" si="8"/>
        <v>9.8436829411465671E-2</v>
      </c>
      <c r="K14" s="61">
        <f t="shared" si="9"/>
        <v>1.6970114909936884E-3</v>
      </c>
      <c r="L14" s="61">
        <f t="shared" si="10"/>
        <v>1.7240238583334094E-3</v>
      </c>
      <c r="M14" s="50" t="str">
        <f t="shared" si="11"/>
        <v>Significantly above England value</v>
      </c>
      <c r="O14" s="23" t="s">
        <v>22</v>
      </c>
      <c r="P14" s="23" t="s">
        <v>23</v>
      </c>
      <c r="Q14" s="24">
        <v>90704.374779653226</v>
      </c>
      <c r="R14" s="25">
        <v>9.2280526166578392E-2</v>
      </c>
      <c r="S14" s="30">
        <v>2020</v>
      </c>
    </row>
    <row r="15" spans="1:19" x14ac:dyDescent="0.25">
      <c r="N15" s="65"/>
      <c r="O15" s="26" t="s">
        <v>22</v>
      </c>
      <c r="P15" s="26" t="s">
        <v>23</v>
      </c>
      <c r="Q15" s="27">
        <v>96080.357043123789</v>
      </c>
      <c r="R15" s="28">
        <v>9.6086122210456412E-2</v>
      </c>
      <c r="S15" s="31">
        <v>2025</v>
      </c>
    </row>
    <row r="16" spans="1:19" x14ac:dyDescent="0.25">
      <c r="A16" s="63" t="str">
        <f>A1 &amp; " : 2015 - 2035 "</f>
        <v xml:space="preserve">Prevalence estimates of diabetes by local authority and England : 2015 - 2035 </v>
      </c>
      <c r="N16" s="43"/>
      <c r="O16" s="64" t="s">
        <v>22</v>
      </c>
      <c r="P16" s="23" t="s">
        <v>23</v>
      </c>
      <c r="Q16" s="24">
        <v>100457.70333141249</v>
      </c>
      <c r="R16" s="25">
        <v>9.8712466916331745E-2</v>
      </c>
      <c r="S16" s="30">
        <v>2030</v>
      </c>
    </row>
    <row r="17" spans="1:19" x14ac:dyDescent="0.25">
      <c r="B17" s="30">
        <v>2016</v>
      </c>
      <c r="C17" s="30">
        <v>2017</v>
      </c>
      <c r="D17" s="30">
        <v>2018</v>
      </c>
      <c r="E17" s="30">
        <v>2019</v>
      </c>
      <c r="F17" s="30">
        <v>2020</v>
      </c>
      <c r="G17" s="37">
        <v>2025</v>
      </c>
      <c r="H17" s="30">
        <v>2030</v>
      </c>
      <c r="I17" s="30">
        <v>2035</v>
      </c>
      <c r="J17" s="43"/>
      <c r="K17" s="43"/>
      <c r="L17" s="43"/>
      <c r="M17" s="43"/>
      <c r="N17" s="65"/>
      <c r="O17" s="23" t="s">
        <v>22</v>
      </c>
      <c r="P17" s="23" t="s">
        <v>23</v>
      </c>
      <c r="Q17" s="24">
        <v>103968.54661051831</v>
      </c>
      <c r="R17" s="25">
        <v>0.10089331826965911</v>
      </c>
      <c r="S17" s="30">
        <v>2035</v>
      </c>
    </row>
    <row r="18" spans="1:19" x14ac:dyDescent="0.25">
      <c r="A18" s="23" t="s">
        <v>25</v>
      </c>
      <c r="B18" s="25">
        <v>8.6377462355360604E-2</v>
      </c>
      <c r="C18" s="25">
        <v>8.7007222722676164E-2</v>
      </c>
      <c r="D18" s="25">
        <v>8.767103206300525E-2</v>
      </c>
      <c r="E18" s="25">
        <v>8.8335665661813098E-2</v>
      </c>
      <c r="F18" s="25">
        <v>8.8972929172337858E-2</v>
      </c>
      <c r="G18" s="38">
        <v>9.2325871292790795E-2</v>
      </c>
      <c r="H18" s="25">
        <v>9.4937388804864617E-2</v>
      </c>
      <c r="I18" s="25">
        <v>9.7185285568202745E-2</v>
      </c>
      <c r="J18" s="44"/>
      <c r="K18" s="44"/>
      <c r="L18" s="44"/>
      <c r="M18" s="44"/>
      <c r="N18" s="65"/>
      <c r="O18" s="23" t="s">
        <v>25</v>
      </c>
      <c r="P18" s="32" t="s">
        <v>26</v>
      </c>
      <c r="Q18" s="24">
        <v>3861022.4683564533</v>
      </c>
      <c r="R18" s="25">
        <v>8.6377462355360604E-2</v>
      </c>
      <c r="S18" s="30">
        <v>2016</v>
      </c>
    </row>
    <row r="19" spans="1:19" x14ac:dyDescent="0.25">
      <c r="A19" s="23" t="str">
        <f>C6</f>
        <v>Lancashire CC</v>
      </c>
      <c r="B19" s="25">
        <f t="array" ref="B19">SUM(IF($O$10:$O$41=$A$19,IF($S$10:$S$41=B$17,$R$10:$R$41)))</f>
        <v>8.912235386805889E-2</v>
      </c>
      <c r="C19" s="25">
        <f t="array" ref="C19">SUM(IF($O$10:$O$41=$A$19,IF($S$10:$S$41=C$17,$R$10:$R$41)))</f>
        <v>8.9875056680732271E-2</v>
      </c>
      <c r="D19" s="25">
        <f t="array" ref="D19">SUM(IF($O$10:$O$41=$A$19,IF($S$10:$S$41=D$17,$R$10:$R$41)))</f>
        <v>9.0741170866392953E-2</v>
      </c>
      <c r="E19" s="25">
        <f t="array" ref="E19">SUM(IF($O$10:$O$41=$A$19,IF($S$10:$S$41=E$17,$R$10:$R$41)))</f>
        <v>9.1551460838431228E-2</v>
      </c>
      <c r="F19" s="25">
        <f t="array" ref="F19">SUM(IF($O$10:$O$41=$A$19,IF($S$10:$S$41=F$17,$R$10:$R$41)))</f>
        <v>9.2280526166578392E-2</v>
      </c>
      <c r="G19" s="25">
        <f t="array" ref="G19">SUM(IF($O$10:$O$41=$A$19,IF($S$10:$S$41=G$17,$R$10:$R$41)))</f>
        <v>9.6086122210456412E-2</v>
      </c>
      <c r="H19" s="25">
        <f t="array" ref="H19">SUM(IF($O$10:$O$41=$A$19,IF($S$10:$S$41=H$17,$R$10:$R$41)))</f>
        <v>9.8712466916331745E-2</v>
      </c>
      <c r="I19" s="25">
        <f t="array" ref="I19">SUM(IF($O$10:$O$41=$A$19,IF($S$10:$S$41=I$17,$R$10:$R$41)))</f>
        <v>0.10089331826965911</v>
      </c>
      <c r="J19" s="44"/>
      <c r="K19" s="44"/>
      <c r="L19" s="44"/>
      <c r="M19" s="44"/>
      <c r="O19" s="23" t="s">
        <v>25</v>
      </c>
      <c r="P19" s="32" t="s">
        <v>26</v>
      </c>
      <c r="Q19" s="24">
        <v>3915728.7360338597</v>
      </c>
      <c r="R19" s="25">
        <v>8.7007222722676164E-2</v>
      </c>
      <c r="S19" s="30">
        <v>2017</v>
      </c>
    </row>
    <row r="20" spans="1:19" x14ac:dyDescent="0.25">
      <c r="J20" s="45"/>
      <c r="K20" s="45"/>
      <c r="L20" s="45"/>
      <c r="M20" s="45"/>
      <c r="O20" s="23" t="s">
        <v>25</v>
      </c>
      <c r="P20" s="32" t="s">
        <v>26</v>
      </c>
      <c r="Q20" s="24">
        <v>3972406.0243463106</v>
      </c>
      <c r="R20" s="25">
        <v>8.767103206300525E-2</v>
      </c>
      <c r="S20" s="30">
        <v>2018</v>
      </c>
    </row>
    <row r="21" spans="1:19" x14ac:dyDescent="0.25">
      <c r="O21" s="23" t="s">
        <v>25</v>
      </c>
      <c r="P21" s="32" t="s">
        <v>26</v>
      </c>
      <c r="Q21" s="24">
        <v>4029406.6551772184</v>
      </c>
      <c r="R21" s="25">
        <v>8.8335665661813098E-2</v>
      </c>
      <c r="S21" s="30">
        <v>2019</v>
      </c>
    </row>
    <row r="22" spans="1:19" x14ac:dyDescent="0.25">
      <c r="O22" s="23" t="s">
        <v>25</v>
      </c>
      <c r="P22" s="32" t="s">
        <v>26</v>
      </c>
      <c r="Q22" s="24">
        <v>4085165.3510691412</v>
      </c>
      <c r="R22" s="25">
        <v>8.8972929172337858E-2</v>
      </c>
      <c r="S22" s="30">
        <v>2020</v>
      </c>
    </row>
    <row r="23" spans="1:19" x14ac:dyDescent="0.25">
      <c r="O23" s="23" t="s">
        <v>25</v>
      </c>
      <c r="P23" s="32" t="s">
        <v>26</v>
      </c>
      <c r="Q23" s="24">
        <v>4389882.830468229</v>
      </c>
      <c r="R23" s="25">
        <v>9.2325871292790795E-2</v>
      </c>
      <c r="S23" s="31">
        <v>2025</v>
      </c>
    </row>
    <row r="24" spans="1:19" x14ac:dyDescent="0.25">
      <c r="O24" s="23" t="s">
        <v>25</v>
      </c>
      <c r="P24" s="32" t="s">
        <v>26</v>
      </c>
      <c r="Q24" s="24">
        <v>4675174.6229655733</v>
      </c>
      <c r="R24" s="25">
        <v>9.4937388804864617E-2</v>
      </c>
      <c r="S24" s="30">
        <v>2030</v>
      </c>
    </row>
    <row r="25" spans="1:19" x14ac:dyDescent="0.25">
      <c r="O25" s="23" t="s">
        <v>25</v>
      </c>
      <c r="P25" s="32" t="s">
        <v>26</v>
      </c>
      <c r="Q25" s="24">
        <v>4936100.9088860694</v>
      </c>
      <c r="R25" s="25">
        <v>9.7185285568202745E-2</v>
      </c>
      <c r="S25" s="30">
        <v>2035</v>
      </c>
    </row>
    <row r="26" spans="1:19" x14ac:dyDescent="0.25">
      <c r="O26" s="23" t="s">
        <v>27</v>
      </c>
      <c r="P26" s="23" t="s">
        <v>28</v>
      </c>
      <c r="Q26" s="24">
        <v>11096.764461185694</v>
      </c>
      <c r="R26" s="25">
        <v>9.8743232436249287E-2</v>
      </c>
      <c r="S26" s="30">
        <v>2016</v>
      </c>
    </row>
    <row r="27" spans="1:19" x14ac:dyDescent="0.25">
      <c r="O27" s="23" t="s">
        <v>27</v>
      </c>
      <c r="P27" s="23" t="s">
        <v>28</v>
      </c>
      <c r="Q27" s="24">
        <v>11230.941862337806</v>
      </c>
      <c r="R27" s="25">
        <v>9.9565087432072749E-2</v>
      </c>
      <c r="S27" s="30">
        <v>2017</v>
      </c>
    </row>
    <row r="28" spans="1:19" x14ac:dyDescent="0.25">
      <c r="O28" s="23" t="s">
        <v>27</v>
      </c>
      <c r="P28" s="23" t="s">
        <v>28</v>
      </c>
      <c r="Q28" s="24">
        <v>11247.784574192359</v>
      </c>
      <c r="R28" s="25">
        <v>0.10006925777751209</v>
      </c>
      <c r="S28" s="30">
        <v>2018</v>
      </c>
    </row>
    <row r="29" spans="1:19" x14ac:dyDescent="0.25">
      <c r="O29" s="23" t="s">
        <v>27</v>
      </c>
      <c r="P29" s="23" t="s">
        <v>28</v>
      </c>
      <c r="Q29" s="24">
        <v>11412.371548144582</v>
      </c>
      <c r="R29" s="25">
        <v>0.10126327904298653</v>
      </c>
      <c r="S29" s="30">
        <v>2019</v>
      </c>
    </row>
    <row r="30" spans="1:19" x14ac:dyDescent="0.25">
      <c r="O30" s="23" t="s">
        <v>27</v>
      </c>
      <c r="P30" s="23" t="s">
        <v>28</v>
      </c>
      <c r="Q30" s="24">
        <v>11472.038398121864</v>
      </c>
      <c r="R30" s="25">
        <v>0.10181077740612232</v>
      </c>
      <c r="S30" s="30">
        <v>2020</v>
      </c>
    </row>
    <row r="31" spans="1:19" x14ac:dyDescent="0.25">
      <c r="O31" s="23" t="s">
        <v>27</v>
      </c>
      <c r="P31" s="23" t="s">
        <v>28</v>
      </c>
      <c r="Q31" s="24">
        <v>11902.446074046595</v>
      </c>
      <c r="R31" s="25">
        <v>0.10544335643202157</v>
      </c>
      <c r="S31" s="31">
        <v>2025</v>
      </c>
    </row>
    <row r="32" spans="1:19" x14ac:dyDescent="0.25">
      <c r="O32" s="23" t="s">
        <v>27</v>
      </c>
      <c r="P32" s="23" t="s">
        <v>28</v>
      </c>
      <c r="Q32" s="24">
        <v>12378.701828876223</v>
      </c>
      <c r="R32" s="25">
        <v>0.10914037937644352</v>
      </c>
      <c r="S32" s="30">
        <v>2030</v>
      </c>
    </row>
    <row r="33" spans="15:19" x14ac:dyDescent="0.25">
      <c r="O33" s="23" t="s">
        <v>27</v>
      </c>
      <c r="P33" s="23" t="s">
        <v>28</v>
      </c>
      <c r="Q33" s="24">
        <v>12655.009179966075</v>
      </c>
      <c r="R33" s="25">
        <v>0.11128217710135486</v>
      </c>
      <c r="S33" s="30">
        <v>2035</v>
      </c>
    </row>
    <row r="34" spans="15:19" x14ac:dyDescent="0.25">
      <c r="O34" s="23" t="s">
        <v>29</v>
      </c>
      <c r="P34" s="23" t="s">
        <v>30</v>
      </c>
      <c r="Q34" s="33">
        <v>11092.958796944271</v>
      </c>
      <c r="R34" s="34">
        <v>9.6712805553132261E-2</v>
      </c>
      <c r="S34" s="30">
        <v>2016</v>
      </c>
    </row>
    <row r="35" spans="15:19" x14ac:dyDescent="0.25">
      <c r="O35" s="23" t="s">
        <v>29</v>
      </c>
      <c r="P35" s="23" t="s">
        <v>30</v>
      </c>
      <c r="Q35" s="33">
        <v>11119.126062765787</v>
      </c>
      <c r="R35" s="34">
        <v>9.7382431798614333E-2</v>
      </c>
      <c r="S35" s="30">
        <v>2017</v>
      </c>
    </row>
    <row r="36" spans="15:19" x14ac:dyDescent="0.25">
      <c r="O36" s="23" t="s">
        <v>29</v>
      </c>
      <c r="P36" s="23" t="s">
        <v>30</v>
      </c>
      <c r="Q36" s="33">
        <v>11185.01536288137</v>
      </c>
      <c r="R36" s="34">
        <v>9.7942341181097806E-2</v>
      </c>
      <c r="S36" s="30">
        <v>2018</v>
      </c>
    </row>
    <row r="37" spans="15:19" x14ac:dyDescent="0.25">
      <c r="O37" s="23" t="s">
        <v>29</v>
      </c>
      <c r="P37" s="23" t="s">
        <v>30</v>
      </c>
      <c r="Q37" s="33">
        <v>11197.410763768985</v>
      </c>
      <c r="R37" s="34">
        <v>9.8395525164929554E-2</v>
      </c>
      <c r="S37" s="30">
        <v>2019</v>
      </c>
    </row>
    <row r="38" spans="15:19" x14ac:dyDescent="0.25">
      <c r="O38" s="23" t="s">
        <v>29</v>
      </c>
      <c r="P38" s="23" t="s">
        <v>30</v>
      </c>
      <c r="Q38" s="33">
        <v>11197.537744539854</v>
      </c>
      <c r="R38" s="34">
        <v>9.8830871531684503E-2</v>
      </c>
      <c r="S38" s="30">
        <v>2020</v>
      </c>
    </row>
    <row r="39" spans="15:19" x14ac:dyDescent="0.25">
      <c r="O39" s="23" t="s">
        <v>29</v>
      </c>
      <c r="P39" s="23" t="s">
        <v>30</v>
      </c>
      <c r="Q39" s="33">
        <v>11553.787933407042</v>
      </c>
      <c r="R39" s="34">
        <v>0.10217357564031697</v>
      </c>
      <c r="S39" s="31">
        <v>2025</v>
      </c>
    </row>
    <row r="40" spans="15:19" x14ac:dyDescent="0.25">
      <c r="O40" s="23" t="s">
        <v>29</v>
      </c>
      <c r="P40" s="23" t="s">
        <v>30</v>
      </c>
      <c r="Q40" s="33">
        <v>11854.103588910401</v>
      </c>
      <c r="R40" s="34">
        <v>0.10433113526588982</v>
      </c>
      <c r="S40" s="30">
        <v>2030</v>
      </c>
    </row>
    <row r="41" spans="15:19" x14ac:dyDescent="0.25">
      <c r="O41" s="23" t="s">
        <v>29</v>
      </c>
      <c r="P41" s="23" t="s">
        <v>30</v>
      </c>
      <c r="Q41" s="33">
        <v>12177.888918106024</v>
      </c>
      <c r="R41" s="34">
        <v>0.10637568936151315</v>
      </c>
      <c r="S41" s="30">
        <v>2035</v>
      </c>
    </row>
    <row r="42" spans="15:19" x14ac:dyDescent="0.25">
      <c r="O42" s="23" t="s">
        <v>42</v>
      </c>
      <c r="P42" s="23" t="s">
        <v>43</v>
      </c>
      <c r="Q42" s="33">
        <v>514236.37031445769</v>
      </c>
      <c r="R42" s="34">
        <v>8.7709043918699658E-2</v>
      </c>
      <c r="S42" s="30">
        <v>2016</v>
      </c>
    </row>
    <row r="43" spans="15:19" x14ac:dyDescent="0.25">
      <c r="O43" s="23" t="s">
        <v>42</v>
      </c>
      <c r="P43" s="23" t="s">
        <v>43</v>
      </c>
      <c r="Q43" s="33">
        <v>520019.29751486389</v>
      </c>
      <c r="R43" s="34">
        <v>8.8411290640458884E-2</v>
      </c>
      <c r="S43" s="30">
        <v>2017</v>
      </c>
    </row>
    <row r="44" spans="15:19" x14ac:dyDescent="0.25">
      <c r="O44" s="23" t="s">
        <v>42</v>
      </c>
      <c r="P44" s="23" t="s">
        <v>43</v>
      </c>
      <c r="Q44" s="33">
        <v>526044.93767502729</v>
      </c>
      <c r="R44" s="34">
        <v>8.916318140869646E-2</v>
      </c>
      <c r="S44" s="30">
        <v>2018</v>
      </c>
    </row>
    <row r="45" spans="15:19" x14ac:dyDescent="0.25">
      <c r="O45" s="23" t="s">
        <v>42</v>
      </c>
      <c r="P45" s="23" t="s">
        <v>43</v>
      </c>
      <c r="Q45" s="33">
        <v>531706.48042724899</v>
      </c>
      <c r="R45" s="34">
        <v>8.984411896170208E-2</v>
      </c>
      <c r="S45" s="30">
        <v>2019</v>
      </c>
    </row>
    <row r="46" spans="15:19" x14ac:dyDescent="0.25">
      <c r="O46" s="23" t="s">
        <v>42</v>
      </c>
      <c r="P46" s="23" t="s">
        <v>43</v>
      </c>
      <c r="Q46" s="33">
        <v>537401.83039966307</v>
      </c>
      <c r="R46" s="34">
        <v>9.0480523418054806E-2</v>
      </c>
      <c r="S46" s="30">
        <v>2020</v>
      </c>
    </row>
    <row r="47" spans="15:19" x14ac:dyDescent="0.25">
      <c r="O47" s="23" t="s">
        <v>42</v>
      </c>
      <c r="P47" s="23" t="s">
        <v>43</v>
      </c>
      <c r="Q47" s="33">
        <v>568699.06172554044</v>
      </c>
      <c r="R47" s="34">
        <v>9.3921292559535408E-2</v>
      </c>
      <c r="S47" s="30">
        <v>2025</v>
      </c>
    </row>
    <row r="48" spans="15:19" x14ac:dyDescent="0.25">
      <c r="O48" s="23" t="s">
        <v>42</v>
      </c>
      <c r="P48" s="23" t="s">
        <v>43</v>
      </c>
      <c r="Q48" s="33">
        <v>596809.46033299691</v>
      </c>
      <c r="R48" s="34">
        <v>9.6527063756181974E-2</v>
      </c>
      <c r="S48" s="30">
        <v>2030</v>
      </c>
    </row>
    <row r="49" spans="15:19" x14ac:dyDescent="0.25">
      <c r="O49" s="23" t="s">
        <v>42</v>
      </c>
      <c r="P49" s="23" t="s">
        <v>43</v>
      </c>
      <c r="Q49" s="33">
        <v>621047.41453048249</v>
      </c>
      <c r="R49" s="34">
        <v>9.8684845092588624E-2</v>
      </c>
      <c r="S49" s="30">
        <v>2035</v>
      </c>
    </row>
    <row r="50" spans="15:19" x14ac:dyDescent="0.25"/>
    <row r="51" spans="15:19" x14ac:dyDescent="0.25"/>
    <row r="52" spans="15:19" x14ac:dyDescent="0.25"/>
    <row r="53" spans="15:19" x14ac:dyDescent="0.25"/>
    <row r="54" spans="15:19" x14ac:dyDescent="0.25"/>
    <row r="55" spans="15:19" x14ac:dyDescent="0.25"/>
    <row r="56" spans="15:19" x14ac:dyDescent="0.25"/>
  </sheetData>
  <sheetProtection password="F343" sheet="1" objects="1" scenarios="1"/>
  <mergeCells count="4">
    <mergeCell ref="A4:H5"/>
    <mergeCell ref="A1:H2"/>
    <mergeCell ref="O9:P9"/>
    <mergeCell ref="A9:B9"/>
  </mergeCells>
  <conditionalFormatting sqref="A12:I14 C10:I14">
    <cfRule type="expression" dxfId="17" priority="5">
      <formula>$A10=$C$6</formula>
    </cfRule>
  </conditionalFormatting>
  <conditionalFormatting sqref="A11">
    <cfRule type="expression" dxfId="16" priority="2">
      <formula>$A11=$C$6</formula>
    </cfRule>
  </conditionalFormatting>
  <conditionalFormatting sqref="B11">
    <cfRule type="expression" dxfId="15" priority="1">
      <formula>$A11=$C$6</formula>
    </cfRule>
  </conditionalFormatting>
  <pageMargins left="0.7" right="0.7" top="0.75" bottom="0.75" header="0.3" footer="0.3"/>
  <drawing r:id="rId1"/>
  <legacyDrawing r:id="rId2"/>
  <controls>
    <mc:AlternateContent xmlns:mc="http://schemas.openxmlformats.org/markup-compatibility/2006">
      <mc:Choice Requires="x14">
        <control shapeId="2050" r:id="rId3" name="ComboBox2">
          <controlPr defaultSize="0" autoLine="0" autoPict="0" linkedCell="C7" listFillRange="Years2" r:id="rId4">
            <anchor moveWithCells="1">
              <from>
                <xdr:col>0</xdr:col>
                <xdr:colOff>0</xdr:colOff>
                <xdr:row>6</xdr:row>
                <xdr:rowOff>19050</xdr:rowOff>
              </from>
              <to>
                <xdr:col>0</xdr:col>
                <xdr:colOff>1685925</xdr:colOff>
                <xdr:row>7</xdr:row>
                <xdr:rowOff>57150</xdr:rowOff>
              </to>
            </anchor>
          </controlPr>
        </control>
      </mc:Choice>
      <mc:Fallback>
        <control shapeId="2050" r:id="rId3" name="ComboBox2"/>
      </mc:Fallback>
    </mc:AlternateContent>
    <mc:AlternateContent xmlns:mc="http://schemas.openxmlformats.org/markup-compatibility/2006">
      <mc:Choice Requires="x14">
        <control shapeId="2049" r:id="rId5" name="ComboBox1">
          <controlPr defaultSize="0" autoLine="0" linkedCell="C6" listFillRange="Areas" r:id="rId6">
            <anchor moveWithCells="1">
              <from>
                <xdr:col>0</xdr:col>
                <xdr:colOff>0</xdr:colOff>
                <xdr:row>4</xdr:row>
                <xdr:rowOff>180975</xdr:rowOff>
              </from>
              <to>
                <xdr:col>0</xdr:col>
                <xdr:colOff>1685925</xdr:colOff>
                <xdr:row>6</xdr:row>
                <xdr:rowOff>38100</xdr:rowOff>
              </to>
            </anchor>
          </controlPr>
        </control>
      </mc:Choice>
      <mc:Fallback>
        <control shapeId="2049" r:id="rId5" name="ComboBox1"/>
      </mc:Fallback>
    </mc:AlternateContent>
  </control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dimension ref="A1:S89"/>
  <sheetViews>
    <sheetView showGridLines="0" workbookViewId="0"/>
  </sheetViews>
  <sheetFormatPr defaultColWidth="0" defaultRowHeight="15" zeroHeight="1" x14ac:dyDescent="0.25"/>
  <cols>
    <col min="1" max="1" width="34.7109375" customWidth="1"/>
    <col min="2" max="2" width="13.5703125" customWidth="1"/>
    <col min="3" max="3" width="15" bestFit="1" customWidth="1"/>
    <col min="4" max="4" width="10.140625" bestFit="1" customWidth="1"/>
    <col min="5" max="5" width="11.42578125" bestFit="1" customWidth="1"/>
    <col min="6" max="7" width="9.140625" customWidth="1"/>
    <col min="8" max="8" width="10.42578125" customWidth="1"/>
    <col min="9" max="9" width="10.5703125" customWidth="1"/>
    <col min="10" max="10" width="17.85546875" customWidth="1"/>
    <col min="11" max="11" width="0.28515625" hidden="1" customWidth="1"/>
    <col min="12" max="12" width="9.140625" hidden="1" customWidth="1"/>
    <col min="13" max="13" width="43.85546875" customWidth="1"/>
    <col min="14" max="14" width="9.140625" customWidth="1"/>
    <col min="15" max="15" width="35.5703125" hidden="1" customWidth="1"/>
    <col min="16" max="16" width="13.140625" style="22" hidden="1" customWidth="1"/>
    <col min="17" max="18" width="12" style="22" hidden="1" customWidth="1"/>
    <col min="19" max="19" width="0" hidden="1" customWidth="1"/>
    <col min="20" max="16384" width="9.140625" hidden="1"/>
  </cols>
  <sheetData>
    <row r="1" spans="1:19" ht="18" x14ac:dyDescent="0.25">
      <c r="A1" s="18" t="s">
        <v>63</v>
      </c>
      <c r="B1" s="19"/>
      <c r="C1" s="19"/>
      <c r="D1" s="19"/>
    </row>
    <row r="2" spans="1:19" x14ac:dyDescent="0.25">
      <c r="A2" s="60" t="str">
        <f>A1&amp; " : " &amp;C6</f>
        <v>Prevalence estimates of diabetes by clinical commissioning group (CCG) and England : NHS Fylde &amp; Wyre CCG</v>
      </c>
      <c r="B2" s="20"/>
      <c r="C2" s="20"/>
      <c r="D2" s="20"/>
    </row>
    <row r="3" spans="1:19" ht="15" customHeight="1" x14ac:dyDescent="0.25">
      <c r="A3" s="75" t="s">
        <v>64</v>
      </c>
      <c r="B3" s="75"/>
      <c r="C3" s="75"/>
      <c r="D3" s="75"/>
      <c r="E3" s="75"/>
      <c r="F3" s="75"/>
      <c r="G3" s="75"/>
      <c r="H3" s="75"/>
      <c r="I3" s="75"/>
      <c r="J3" s="75"/>
      <c r="K3" s="75"/>
    </row>
    <row r="4" spans="1:19" x14ac:dyDescent="0.25">
      <c r="A4" s="75"/>
      <c r="B4" s="75"/>
      <c r="C4" s="75"/>
      <c r="D4" s="75"/>
      <c r="E4" s="75"/>
      <c r="F4" s="75"/>
      <c r="G4" s="75"/>
      <c r="H4" s="75"/>
      <c r="I4" s="75"/>
      <c r="J4" s="75"/>
      <c r="K4" s="75"/>
    </row>
    <row r="5" spans="1:19" ht="37.5" customHeight="1" x14ac:dyDescent="0.25">
      <c r="A5" s="75"/>
      <c r="B5" s="75"/>
      <c r="C5" s="75"/>
      <c r="D5" s="75"/>
      <c r="E5" s="75"/>
      <c r="F5" s="75"/>
      <c r="G5" s="75"/>
      <c r="H5" s="75"/>
      <c r="I5" s="75"/>
      <c r="J5" s="75"/>
      <c r="K5" s="75"/>
    </row>
    <row r="6" spans="1:19" x14ac:dyDescent="0.25">
      <c r="B6" s="53" t="s">
        <v>40</v>
      </c>
      <c r="C6" s="66" t="s">
        <v>52</v>
      </c>
      <c r="D6" s="66"/>
    </row>
    <row r="7" spans="1:19" x14ac:dyDescent="0.25">
      <c r="B7" s="53" t="s">
        <v>41</v>
      </c>
      <c r="C7" s="67" t="s">
        <v>3</v>
      </c>
      <c r="D7" s="66">
        <f>VALUE(RIGHT(C7,4))</f>
        <v>2016</v>
      </c>
    </row>
    <row r="8" spans="1:19" x14ac:dyDescent="0.25"/>
    <row r="9" spans="1:19" x14ac:dyDescent="0.25">
      <c r="A9" s="77" t="s">
        <v>19</v>
      </c>
      <c r="B9" s="78"/>
      <c r="C9" s="21" t="s">
        <v>33</v>
      </c>
      <c r="D9" s="21" t="s">
        <v>20</v>
      </c>
      <c r="E9" s="21" t="s">
        <v>21</v>
      </c>
      <c r="F9" s="21" t="s">
        <v>24</v>
      </c>
      <c r="G9" s="21" t="s">
        <v>25</v>
      </c>
      <c r="H9" s="21" t="s">
        <v>36</v>
      </c>
      <c r="I9" s="47" t="s">
        <v>37</v>
      </c>
      <c r="J9" s="51" t="s">
        <v>34</v>
      </c>
      <c r="K9" s="55" t="s">
        <v>38</v>
      </c>
      <c r="L9" s="56" t="s">
        <v>39</v>
      </c>
      <c r="O9" s="77" t="s">
        <v>19</v>
      </c>
      <c r="P9" s="77"/>
      <c r="Q9" s="21" t="s">
        <v>20</v>
      </c>
      <c r="R9" s="21" t="s">
        <v>21</v>
      </c>
      <c r="S9" s="29" t="s">
        <v>24</v>
      </c>
    </row>
    <row r="10" spans="1:19" x14ac:dyDescent="0.25">
      <c r="A10" s="23" t="s">
        <v>25</v>
      </c>
      <c r="B10" s="32" t="s">
        <v>26</v>
      </c>
      <c r="C10" s="24">
        <f t="shared" ref="C10:C19" si="0">D10/E10</f>
        <v>44699420</v>
      </c>
      <c r="D10" s="24">
        <f t="array" ref="D10">SUM(IF($O$10:$O$89=$A10,IF($Q$9:$S$9=$D$9,IF($S$10:$S$89=$F10,$Q$10:$S$89))))</f>
        <v>3861023.1282519591</v>
      </c>
      <c r="E10" s="25">
        <f t="array" ref="E10">SUM(IF($O$10:$O$89=$A10,IF($Q$9:$S$9=$E$9,IF($S$10:$S$89=$F10,$Q$10:$S$89))))</f>
        <v>8.6377477118315157E-2</v>
      </c>
      <c r="F10" s="30">
        <f>$D$7</f>
        <v>2016</v>
      </c>
      <c r="G10" s="25">
        <f>$E$10</f>
        <v>8.6377477118315157E-2</v>
      </c>
      <c r="H10" s="25">
        <f>(2*D10+NORMSINV((100+$J$11)/200)^2-NORMSINV((100+$J$11)/200)*SQRT(NORMSINV((100+$J$11)/200)^2+4*D10*(1-E10)))/2/(C10+NORMSINV((100+$J$11)/200)^2)</f>
        <v>8.6295159399354282E-2</v>
      </c>
      <c r="I10" s="25">
        <f>(2*D10+NORMSINV((100+$J$11)/200)^2+NORMSINV((100+$J$11)/200)*SQRT(NORMSINV((100+$J$11)/200)^2+4*D10*(1-E10)))/2/(C10+NORMSINV((100+$J$11)/200)^2)</f>
        <v>8.6459865930536423E-2</v>
      </c>
      <c r="J10" s="52" t="s">
        <v>35</v>
      </c>
      <c r="K10" s="58">
        <f>E10-H10</f>
        <v>8.2317718960875363E-5</v>
      </c>
      <c r="L10" s="58">
        <f>I10-E10</f>
        <v>8.2388812221265151E-5</v>
      </c>
      <c r="O10" s="23" t="s">
        <v>25</v>
      </c>
      <c r="P10" s="32" t="s">
        <v>26</v>
      </c>
      <c r="Q10" s="24">
        <v>3861023.1282519591</v>
      </c>
      <c r="R10" s="25">
        <v>8.6377477118315157E-2</v>
      </c>
      <c r="S10" s="30">
        <v>2016</v>
      </c>
    </row>
    <row r="11" spans="1:19" x14ac:dyDescent="0.25">
      <c r="A11" s="23" t="s">
        <v>42</v>
      </c>
      <c r="B11" s="49" t="s">
        <v>43</v>
      </c>
      <c r="C11" s="24">
        <f t="shared" si="0"/>
        <v>5862980</v>
      </c>
      <c r="D11" s="35">
        <f t="array" ref="D11">SUM(IF($O$10:$O$89=$A11,IF($Q$9:$S$9=$D$9,IF($S$10:$S$89=$F11,$Q$10:$S$89))))</f>
        <v>514236.37031445769</v>
      </c>
      <c r="E11" s="25">
        <f t="array" ref="E11">SUM(IF($O$10:$O$89=$A11,IF($Q$9:$S$9=$E$9,IF($S$10:$S$89=$F11,$Q$10:$S$89))))</f>
        <v>8.7709043918699658E-2</v>
      </c>
      <c r="F11" s="30">
        <f t="shared" ref="F11:F19" si="1">$D$7</f>
        <v>2016</v>
      </c>
      <c r="G11" s="25">
        <f t="shared" ref="G11:G19" si="2">$E$10</f>
        <v>8.6377477118315157E-2</v>
      </c>
      <c r="H11" s="25">
        <f t="shared" ref="H11:H19" si="3">(2*D11+NORMSINV((100+$J$11)/200)^2-NORMSINV((100+$J$11)/200)*SQRT(NORMSINV((100+$J$11)/200)^2+4*D11*(1-E11)))/2/(C11+NORMSINV((100+$J$11)/200)^2)</f>
        <v>8.7480344405232086E-2</v>
      </c>
      <c r="I11" s="25">
        <f t="shared" ref="I11:I19" si="4">(2*D11+NORMSINV((100+$J$11)/200)^2+NORMSINV((100+$J$11)/200)*SQRT(NORMSINV((100+$J$11)/200)^2+4*D11*(1-E11)))/2/(C11+NORMSINV((100+$J$11)/200)^2)</f>
        <v>8.7938283702709591E-2</v>
      </c>
      <c r="J11" s="48">
        <v>95</v>
      </c>
      <c r="K11" s="58">
        <f t="shared" ref="K11:K19" si="5">E11-H11</f>
        <v>2.2869951346757289E-4</v>
      </c>
      <c r="L11" s="58">
        <f t="shared" ref="L11:L19" si="6">I11-E11</f>
        <v>2.292397840099325E-4</v>
      </c>
      <c r="M11" s="50" t="str">
        <f>IF($H$10&gt;I11,"Significantly below England value",IF($I$10&lt;H11,"Significantly above England value","No significant difference from England value"))</f>
        <v>Significantly above England value</v>
      </c>
      <c r="O11" s="23" t="s">
        <v>25</v>
      </c>
      <c r="P11" s="32" t="s">
        <v>26</v>
      </c>
      <c r="Q11" s="24">
        <v>3915729.4013345432</v>
      </c>
      <c r="R11" s="25">
        <v>8.7007237505611498E-2</v>
      </c>
      <c r="S11" s="30">
        <v>2017</v>
      </c>
    </row>
    <row r="12" spans="1:19" x14ac:dyDescent="0.25">
      <c r="A12" s="23" t="s">
        <v>44</v>
      </c>
      <c r="B12" s="32" t="s">
        <v>45</v>
      </c>
      <c r="C12" s="24">
        <f t="shared" si="0"/>
        <v>112379.99999999999</v>
      </c>
      <c r="D12" s="24">
        <f t="array" ref="D12">SUM(IF($O$10:$O$89=$A12,IF($Q$9:$S$9=$D$9,IF($S$10:$S$89=$F12,$Q$10:$S$89))))</f>
        <v>11096.764461185694</v>
      </c>
      <c r="E12" s="25">
        <f t="array" ref="E12">SUM(IF($O$10:$O$89=$A12,IF($Q$9:$S$9=$E$9,IF($S$10:$S$89=$F12,$Q$10:$S$89))))</f>
        <v>9.8743232436249287E-2</v>
      </c>
      <c r="F12" s="30">
        <f t="shared" si="1"/>
        <v>2016</v>
      </c>
      <c r="G12" s="25">
        <f t="shared" si="2"/>
        <v>8.6377477118315157E-2</v>
      </c>
      <c r="H12" s="25">
        <f t="shared" si="3"/>
        <v>9.701278321246147E-2</v>
      </c>
      <c r="I12" s="25">
        <f t="shared" si="4"/>
        <v>0.10050111285173001</v>
      </c>
      <c r="K12" s="58">
        <f t="shared" si="5"/>
        <v>1.7304492237878166E-3</v>
      </c>
      <c r="L12" s="58">
        <f t="shared" si="6"/>
        <v>1.7578804154807226E-3</v>
      </c>
      <c r="M12" s="50" t="str">
        <f t="shared" ref="M12:M19" si="7">IF($H$10&gt;I12,"Significantly below England value",IF($I$10&lt;H12,"Significantly above England value","No significant difference from England value"))</f>
        <v>Significantly above England value</v>
      </c>
      <c r="O12" s="23" t="s">
        <v>25</v>
      </c>
      <c r="P12" s="32" t="s">
        <v>26</v>
      </c>
      <c r="Q12" s="24">
        <v>3972406.6944414843</v>
      </c>
      <c r="R12" s="25">
        <v>8.7671046852010992E-2</v>
      </c>
      <c r="S12" s="30">
        <v>2018</v>
      </c>
    </row>
    <row r="13" spans="1:19" x14ac:dyDescent="0.25">
      <c r="A13" s="23" t="s">
        <v>46</v>
      </c>
      <c r="B13" s="32" t="s">
        <v>47</v>
      </c>
      <c r="C13" s="24">
        <f t="shared" si="0"/>
        <v>114700</v>
      </c>
      <c r="D13" s="24">
        <f t="array" ref="D13">SUM(IF($O$10:$O$89=$A13,IF($Q$9:$S$9=$D$9,IF($S$10:$S$89=$F13,$Q$10:$S$89))))</f>
        <v>11092.958796944271</v>
      </c>
      <c r="E13" s="25">
        <f t="array" ref="E13">SUM(IF($O$10:$O$89=$A13,IF($Q$9:$S$9=$E$9,IF($S$10:$S$89=$F13,$Q$10:$S$89))))</f>
        <v>9.6712805553132261E-2</v>
      </c>
      <c r="F13" s="30">
        <f t="shared" si="1"/>
        <v>2016</v>
      </c>
      <c r="G13" s="25">
        <f t="shared" si="2"/>
        <v>8.6377477118315157E-2</v>
      </c>
      <c r="H13" s="25">
        <f t="shared" si="3"/>
        <v>9.5015794062138573E-2</v>
      </c>
      <c r="I13" s="25">
        <f t="shared" si="4"/>
        <v>9.8436829411465671E-2</v>
      </c>
      <c r="K13" s="58">
        <f t="shared" si="5"/>
        <v>1.6970114909936884E-3</v>
      </c>
      <c r="L13" s="58">
        <f t="shared" si="6"/>
        <v>1.7240238583334094E-3</v>
      </c>
      <c r="M13" s="50" t="str">
        <f t="shared" si="7"/>
        <v>Significantly above England value</v>
      </c>
      <c r="O13" s="23" t="s">
        <v>25</v>
      </c>
      <c r="P13" s="32" t="s">
        <v>26</v>
      </c>
      <c r="Q13" s="24">
        <v>4029407.3294356135</v>
      </c>
      <c r="R13" s="25">
        <v>8.8335680443409795E-2</v>
      </c>
      <c r="S13" s="30">
        <v>2019</v>
      </c>
    </row>
    <row r="14" spans="1:19" x14ac:dyDescent="0.25">
      <c r="A14" s="23" t="s">
        <v>48</v>
      </c>
      <c r="B14" s="32" t="s">
        <v>49</v>
      </c>
      <c r="C14" s="24">
        <f t="shared" si="0"/>
        <v>140980</v>
      </c>
      <c r="D14" s="24">
        <f t="array" ref="D14">SUM(IF($O$10:$O$89=$A14,IF($Q$9:$S$9=$D$9,IF($S$10:$S$89=$F14,$Q$10:$S$89))))</f>
        <v>11548.266897412106</v>
      </c>
      <c r="E14" s="25">
        <f t="array" ref="E14">SUM(IF($O$10:$O$89=$A14,IF($Q$9:$S$9=$E$9,IF($S$10:$S$89=$F14,$Q$10:$S$89))))</f>
        <v>8.1914221147766392E-2</v>
      </c>
      <c r="F14" s="30">
        <f t="shared" si="1"/>
        <v>2016</v>
      </c>
      <c r="G14" s="25">
        <f t="shared" si="2"/>
        <v>8.6377477118315157E-2</v>
      </c>
      <c r="H14" s="25">
        <f t="shared" si="3"/>
        <v>8.0494089529816154E-2</v>
      </c>
      <c r="I14" s="25">
        <f t="shared" si="4"/>
        <v>8.3357136359727996E-2</v>
      </c>
      <c r="K14" s="58">
        <f t="shared" si="5"/>
        <v>1.4201316179502377E-3</v>
      </c>
      <c r="L14" s="58">
        <f t="shared" si="6"/>
        <v>1.442915211961604E-3</v>
      </c>
      <c r="M14" s="50" t="str">
        <f t="shared" si="7"/>
        <v>Significantly below England value</v>
      </c>
      <c r="O14" s="23" t="s">
        <v>25</v>
      </c>
      <c r="P14" s="32" t="s">
        <v>26</v>
      </c>
      <c r="Q14" s="24">
        <v>4085166.0282777227</v>
      </c>
      <c r="R14" s="25">
        <v>8.897294392161384E-2</v>
      </c>
      <c r="S14" s="30">
        <v>2020</v>
      </c>
    </row>
    <row r="15" spans="1:19" x14ac:dyDescent="0.25">
      <c r="A15" s="23" t="s">
        <v>50</v>
      </c>
      <c r="B15" s="32" t="s">
        <v>51</v>
      </c>
      <c r="C15" s="24">
        <f t="shared" si="0"/>
        <v>299140</v>
      </c>
      <c r="D15" s="24">
        <f t="array" ref="D15">SUM(IF($O$10:$O$89=$A15,IF($Q$9:$S$9=$D$9,IF($S$10:$S$89=$F15,$Q$10:$S$89))))</f>
        <v>28161.395113566556</v>
      </c>
      <c r="E15" s="25">
        <f t="array" ref="E15">SUM(IF($O$10:$O$89=$A15,IF($Q$9:$S$9=$E$9,IF($S$10:$S$89=$F15,$Q$10:$S$89))))</f>
        <v>9.4141188452117927E-2</v>
      </c>
      <c r="F15" s="30">
        <f t="shared" si="1"/>
        <v>2016</v>
      </c>
      <c r="G15" s="25">
        <f t="shared" si="2"/>
        <v>8.6377477118315157E-2</v>
      </c>
      <c r="H15" s="25">
        <f t="shared" si="3"/>
        <v>9.3099914012437168E-2</v>
      </c>
      <c r="I15" s="25">
        <f t="shared" si="4"/>
        <v>9.5192886572286126E-2</v>
      </c>
      <c r="K15" s="58">
        <f t="shared" si="5"/>
        <v>1.0412744396807588E-3</v>
      </c>
      <c r="L15" s="58">
        <f t="shared" si="6"/>
        <v>1.0516981201681985E-3</v>
      </c>
      <c r="M15" s="50" t="str">
        <f t="shared" si="7"/>
        <v>Significantly above England value</v>
      </c>
      <c r="O15" s="23" t="s">
        <v>25</v>
      </c>
      <c r="P15" s="32" t="s">
        <v>26</v>
      </c>
      <c r="Q15" s="24">
        <v>4389883.5268733986</v>
      </c>
      <c r="R15" s="25">
        <v>9.2325885939244151E-2</v>
      </c>
      <c r="S15" s="30">
        <v>2025</v>
      </c>
    </row>
    <row r="16" spans="1:19" x14ac:dyDescent="0.25">
      <c r="A16" s="23" t="s">
        <v>52</v>
      </c>
      <c r="B16" s="32" t="s">
        <v>53</v>
      </c>
      <c r="C16" s="24">
        <f t="shared" si="0"/>
        <v>141600.00000000003</v>
      </c>
      <c r="D16" s="24">
        <f t="array" ref="D16">SUM(IF($O$10:$O$89=$A16,IF($Q$9:$S$9=$D$9,IF($S$10:$S$89=$F16,$Q$10:$S$89))))</f>
        <v>13773.40735726154</v>
      </c>
      <c r="E16" s="25">
        <f t="array" ref="E16">SUM(IF($O$10:$O$89=$A16,IF($Q$9:$S$9=$E$9,IF($S$10:$S$89=$F16,$Q$10:$S$89))))</f>
        <v>9.7269825969361137E-2</v>
      </c>
      <c r="F16" s="30">
        <f t="shared" si="1"/>
        <v>2016</v>
      </c>
      <c r="G16" s="25">
        <f t="shared" si="2"/>
        <v>8.6377477118315157E-2</v>
      </c>
      <c r="H16" s="25">
        <f t="shared" si="3"/>
        <v>9.5737312200221913E-2</v>
      </c>
      <c r="I16" s="25">
        <f t="shared" si="4"/>
        <v>9.8824190436383311E-2</v>
      </c>
      <c r="K16" s="58">
        <f t="shared" si="5"/>
        <v>1.5325137691392238E-3</v>
      </c>
      <c r="L16" s="58">
        <f t="shared" si="6"/>
        <v>1.5543644670221735E-3</v>
      </c>
      <c r="M16" s="50" t="str">
        <f t="shared" si="7"/>
        <v>Significantly above England value</v>
      </c>
      <c r="O16" s="23" t="s">
        <v>25</v>
      </c>
      <c r="P16" s="32" t="s">
        <v>26</v>
      </c>
      <c r="Q16" s="24">
        <v>4675175.3268238856</v>
      </c>
      <c r="R16" s="25">
        <v>9.4937403097907255E-2</v>
      </c>
      <c r="S16" s="30">
        <v>2030</v>
      </c>
    </row>
    <row r="17" spans="1:19" x14ac:dyDescent="0.25">
      <c r="A17" s="23" t="s">
        <v>54</v>
      </c>
      <c r="B17" s="32" t="s">
        <v>55</v>
      </c>
      <c r="C17" s="24">
        <f t="shared" si="0"/>
        <v>164640</v>
      </c>
      <c r="D17" s="24">
        <f t="array" ref="D17">SUM(IF($O$10:$O$89=$A17,IF($Q$9:$S$9=$D$9,IF($S$10:$S$89=$F17,$Q$10:$S$89))))</f>
        <v>14089.571561531326</v>
      </c>
      <c r="E17" s="25">
        <f t="array" ref="E17">SUM(IF($O$10:$O$89=$A17,IF($Q$9:$S$9=$E$9,IF($S$10:$S$89=$F17,$Q$10:$S$89))))</f>
        <v>8.5578058561293274E-2</v>
      </c>
      <c r="F17" s="30">
        <f t="shared" si="1"/>
        <v>2016</v>
      </c>
      <c r="G17" s="25">
        <f t="shared" si="2"/>
        <v>8.6377477118315157E-2</v>
      </c>
      <c r="H17" s="25">
        <f t="shared" si="3"/>
        <v>8.4236461360127787E-2</v>
      </c>
      <c r="I17" s="25">
        <f t="shared" si="4"/>
        <v>8.6938994291107338E-2</v>
      </c>
      <c r="K17" s="58">
        <f t="shared" si="5"/>
        <v>1.341597201165487E-3</v>
      </c>
      <c r="L17" s="58">
        <f t="shared" si="6"/>
        <v>1.360935729814064E-3</v>
      </c>
      <c r="M17" s="50" t="str">
        <f t="shared" si="7"/>
        <v>No significant difference from England value</v>
      </c>
      <c r="O17" s="23" t="s">
        <v>25</v>
      </c>
      <c r="P17" s="32" t="s">
        <v>26</v>
      </c>
      <c r="Q17" s="24">
        <v>4936101.636878076</v>
      </c>
      <c r="R17" s="25">
        <v>9.7185299901400596E-2</v>
      </c>
      <c r="S17" s="30">
        <v>2035</v>
      </c>
    </row>
    <row r="18" spans="1:19" x14ac:dyDescent="0.25">
      <c r="A18" s="23" t="s">
        <v>56</v>
      </c>
      <c r="B18" s="32" t="s">
        <v>57</v>
      </c>
      <c r="C18" s="24">
        <f t="shared" si="0"/>
        <v>134659.99999999997</v>
      </c>
      <c r="D18" s="24">
        <f t="array" ref="D18">SUM(IF($O$10:$O$89=$A18,IF($Q$9:$S$9=$D$9,IF($S$10:$S$89=$F18,$Q$10:$S$89))))</f>
        <v>11142.778348517804</v>
      </c>
      <c r="E18" s="25">
        <f t="array" ref="E18">SUM(IF($O$10:$O$89=$A18,IF($Q$9:$S$9=$E$9,IF($S$10:$S$89=$F18,$Q$10:$S$89))))</f>
        <v>8.274749998899307E-2</v>
      </c>
      <c r="F18" s="30">
        <f t="shared" si="1"/>
        <v>2016</v>
      </c>
      <c r="G18" s="25">
        <f t="shared" si="2"/>
        <v>8.6377477118315157E-2</v>
      </c>
      <c r="H18" s="25">
        <f t="shared" si="3"/>
        <v>8.1287907984718979E-2</v>
      </c>
      <c r="I18" s="25">
        <f t="shared" si="4"/>
        <v>8.4230897318872927E-2</v>
      </c>
      <c r="K18" s="58">
        <f t="shared" si="5"/>
        <v>1.4595920042740906E-3</v>
      </c>
      <c r="L18" s="58">
        <f t="shared" si="6"/>
        <v>1.483397329879857E-3</v>
      </c>
      <c r="M18" s="50" t="str">
        <f t="shared" si="7"/>
        <v>Significantly below England value</v>
      </c>
      <c r="O18" s="23" t="s">
        <v>42</v>
      </c>
      <c r="P18" s="49" t="s">
        <v>43</v>
      </c>
      <c r="Q18" s="24">
        <v>514236.37031445769</v>
      </c>
      <c r="R18" s="25">
        <v>8.7709043918699658E-2</v>
      </c>
      <c r="S18" s="30">
        <v>2016</v>
      </c>
    </row>
    <row r="19" spans="1:19" x14ac:dyDescent="0.25">
      <c r="A19" s="23" t="s">
        <v>58</v>
      </c>
      <c r="B19" s="32" t="s">
        <v>59</v>
      </c>
      <c r="C19" s="24">
        <f t="shared" si="0"/>
        <v>92560.000000000015</v>
      </c>
      <c r="D19" s="24">
        <f t="array" ref="D19">SUM(IF($O$10:$O$89=$A19,IF($Q$9:$S$9=$D$9,IF($S$10:$S$89=$F19,$Q$10:$S$89))))</f>
        <v>7930.3223265492707</v>
      </c>
      <c r="E19" s="25">
        <f t="array" ref="E19">SUM(IF($O$10:$O$89=$A19,IF($Q$9:$S$9=$E$9,IF($S$10:$S$89=$F19,$Q$10:$S$89))))</f>
        <v>8.567763965589098E-2</v>
      </c>
      <c r="F19" s="30">
        <f t="shared" si="1"/>
        <v>2016</v>
      </c>
      <c r="G19" s="25">
        <f t="shared" si="2"/>
        <v>8.6377477118315157E-2</v>
      </c>
      <c r="H19" s="25">
        <f t="shared" si="3"/>
        <v>8.3891689638974948E-2</v>
      </c>
      <c r="I19" s="25">
        <f t="shared" si="4"/>
        <v>8.7497978960474232E-2</v>
      </c>
      <c r="K19" s="58">
        <f t="shared" si="5"/>
        <v>1.7859500169160325E-3</v>
      </c>
      <c r="L19" s="58">
        <f t="shared" si="6"/>
        <v>1.8203393045832517E-3</v>
      </c>
      <c r="M19" s="50" t="str">
        <f t="shared" si="7"/>
        <v>No significant difference from England value</v>
      </c>
      <c r="O19" s="23" t="s">
        <v>42</v>
      </c>
      <c r="P19" s="49" t="s">
        <v>43</v>
      </c>
      <c r="Q19" s="24">
        <v>520019.29751486389</v>
      </c>
      <c r="R19" s="25">
        <v>8.8411290640458884E-2</v>
      </c>
      <c r="S19" s="30">
        <v>2017</v>
      </c>
    </row>
    <row r="20" spans="1:19" x14ac:dyDescent="0.25">
      <c r="O20" s="23" t="s">
        <v>42</v>
      </c>
      <c r="P20" s="49" t="s">
        <v>43</v>
      </c>
      <c r="Q20" s="24">
        <v>526044.93767502729</v>
      </c>
      <c r="R20" s="25">
        <v>8.916318140869646E-2</v>
      </c>
      <c r="S20" s="30">
        <v>2018</v>
      </c>
    </row>
    <row r="21" spans="1:19" x14ac:dyDescent="0.25">
      <c r="O21" s="23" t="s">
        <v>42</v>
      </c>
      <c r="P21" s="49" t="s">
        <v>43</v>
      </c>
      <c r="Q21" s="24">
        <v>531706.48042724899</v>
      </c>
      <c r="R21" s="25">
        <v>8.984411896170208E-2</v>
      </c>
      <c r="S21" s="30">
        <v>2019</v>
      </c>
    </row>
    <row r="22" spans="1:19" x14ac:dyDescent="0.25">
      <c r="A22" s="63" t="s">
        <v>65</v>
      </c>
      <c r="O22" s="23" t="s">
        <v>42</v>
      </c>
      <c r="P22" s="49" t="s">
        <v>43</v>
      </c>
      <c r="Q22" s="24">
        <v>537401.83039966307</v>
      </c>
      <c r="R22" s="25">
        <v>9.0480523418054806E-2</v>
      </c>
      <c r="S22" s="30">
        <v>2020</v>
      </c>
    </row>
    <row r="23" spans="1:19" x14ac:dyDescent="0.25">
      <c r="B23" s="30">
        <v>2016</v>
      </c>
      <c r="C23" s="30">
        <v>2017</v>
      </c>
      <c r="D23" s="30">
        <v>2018</v>
      </c>
      <c r="E23" s="30">
        <v>2019</v>
      </c>
      <c r="F23" s="30">
        <v>2020</v>
      </c>
      <c r="G23" s="37">
        <v>2025</v>
      </c>
      <c r="H23" s="30">
        <v>2030</v>
      </c>
      <c r="I23" s="30">
        <v>2035</v>
      </c>
      <c r="O23" s="23" t="s">
        <v>42</v>
      </c>
      <c r="P23" s="49" t="s">
        <v>43</v>
      </c>
      <c r="Q23" s="24">
        <v>568699.06172554044</v>
      </c>
      <c r="R23" s="25">
        <v>9.3921292559535408E-2</v>
      </c>
      <c r="S23" s="30">
        <v>2025</v>
      </c>
    </row>
    <row r="24" spans="1:19" x14ac:dyDescent="0.25">
      <c r="A24" s="23" t="s">
        <v>25</v>
      </c>
      <c r="B24" s="25">
        <v>8.6377477118315157E-2</v>
      </c>
      <c r="C24" s="25">
        <v>8.7007237505611498E-2</v>
      </c>
      <c r="D24" s="25">
        <v>8.7671046852010992E-2</v>
      </c>
      <c r="E24" s="25">
        <v>8.8335680443409795E-2</v>
      </c>
      <c r="F24" s="25">
        <v>8.897294392161384E-2</v>
      </c>
      <c r="G24" s="25">
        <v>9.2325885939244151E-2</v>
      </c>
      <c r="H24" s="25">
        <v>9.4937403097907255E-2</v>
      </c>
      <c r="I24" s="25">
        <v>9.7185299901400596E-2</v>
      </c>
      <c r="O24" s="23" t="s">
        <v>42</v>
      </c>
      <c r="P24" s="49" t="s">
        <v>43</v>
      </c>
      <c r="Q24" s="24">
        <v>596809.46033299691</v>
      </c>
      <c r="R24" s="25">
        <v>9.6527063756181974E-2</v>
      </c>
      <c r="S24" s="30">
        <v>2030</v>
      </c>
    </row>
    <row r="25" spans="1:19" x14ac:dyDescent="0.25">
      <c r="A25" s="23" t="str">
        <f>'CCG resident'!C6</f>
        <v>NHS Fylde &amp; Wyre CCG</v>
      </c>
      <c r="B25" s="25">
        <f t="array" ref="B25">SUM(IF('CCG resident'!$O$10:$O$89=$A$25,IF('CCG resident'!$S$10:$S$89=B$23,'CCG resident'!$R$10:$R$89)))</f>
        <v>9.7269825969361137E-2</v>
      </c>
      <c r="C25" s="25">
        <f t="array" ref="C25">SUM(IF('CCG resident'!$O$10:$O$89=$A$25,IF('CCG resident'!$S$10:$S$89=C$23,'CCG resident'!$R$10:$R$89)))</f>
        <v>9.8024816569263817E-2</v>
      </c>
      <c r="D25" s="25">
        <f t="array" ref="D25">SUM(IF('CCG resident'!$O$10:$O$89=$A$25,IF('CCG resident'!$S$10:$S$89=D$23,'CCG resident'!$R$10:$R$89)))</f>
        <v>9.8810030246735653E-2</v>
      </c>
      <c r="E25" s="25">
        <f t="array" ref="E25">SUM(IF('CCG resident'!$O$10:$O$89=$A$25,IF('CCG resident'!$S$10:$S$89=E$23,'CCG resident'!$R$10:$R$89)))</f>
        <v>9.9761047274272388E-2</v>
      </c>
      <c r="F25" s="25">
        <f t="array" ref="F25">SUM(IF('CCG resident'!$O$10:$O$89=$A$25,IF('CCG resident'!$S$10:$S$89=F$23,'CCG resident'!$R$10:$R$89)))</f>
        <v>0.10063090143032161</v>
      </c>
      <c r="G25" s="25">
        <f t="array" ref="G25">SUM(IF('CCG resident'!$O$10:$O$89=$A$25,IF('CCG resident'!$S$10:$S$89=G$23,'CCG resident'!$R$10:$R$89)))</f>
        <v>0.10461412665549275</v>
      </c>
      <c r="H25" s="25">
        <f t="array" ref="H25">SUM(IF('CCG resident'!$O$10:$O$89=$A$25,IF('CCG resident'!$S$10:$S$89=H$23,'CCG resident'!$R$10:$R$89)))</f>
        <v>0.10778869376948165</v>
      </c>
      <c r="I25" s="25">
        <f t="array" ref="I25">SUM(IF('CCG resident'!$O$10:$O$89=$A$25,IF('CCG resident'!$S$10:$S$89=I$23,'CCG resident'!$R$10:$R$89)))</f>
        <v>0.1103811237050237</v>
      </c>
      <c r="O25" s="23" t="s">
        <v>42</v>
      </c>
      <c r="P25" s="49" t="s">
        <v>43</v>
      </c>
      <c r="Q25" s="24">
        <v>621047.41453048249</v>
      </c>
      <c r="R25" s="25">
        <v>9.8684845092588624E-2</v>
      </c>
      <c r="S25" s="30">
        <v>2035</v>
      </c>
    </row>
    <row r="26" spans="1:19" x14ac:dyDescent="0.25">
      <c r="O26" s="23" t="s">
        <v>44</v>
      </c>
      <c r="P26" s="32" t="s">
        <v>45</v>
      </c>
      <c r="Q26" s="24">
        <v>11096.764461185694</v>
      </c>
      <c r="R26" s="25">
        <v>9.8743232436249287E-2</v>
      </c>
      <c r="S26" s="30">
        <v>2016</v>
      </c>
    </row>
    <row r="27" spans="1:19" x14ac:dyDescent="0.25">
      <c r="O27" s="23" t="s">
        <v>44</v>
      </c>
      <c r="P27" s="32" t="s">
        <v>45</v>
      </c>
      <c r="Q27" s="24">
        <v>11230.941862337806</v>
      </c>
      <c r="R27" s="25">
        <v>9.9565087432072749E-2</v>
      </c>
      <c r="S27" s="30">
        <v>2017</v>
      </c>
    </row>
    <row r="28" spans="1:19" x14ac:dyDescent="0.25">
      <c r="O28" s="23" t="s">
        <v>44</v>
      </c>
      <c r="P28" s="32" t="s">
        <v>45</v>
      </c>
      <c r="Q28" s="24">
        <v>11247.784574192359</v>
      </c>
      <c r="R28" s="25">
        <v>0.10006925777751209</v>
      </c>
      <c r="S28" s="30">
        <v>2018</v>
      </c>
    </row>
    <row r="29" spans="1:19" x14ac:dyDescent="0.25">
      <c r="O29" s="23" t="s">
        <v>44</v>
      </c>
      <c r="P29" s="32" t="s">
        <v>45</v>
      </c>
      <c r="Q29" s="24">
        <v>11412.371548144582</v>
      </c>
      <c r="R29" s="25">
        <v>0.10126327904298653</v>
      </c>
      <c r="S29" s="30">
        <v>2019</v>
      </c>
    </row>
    <row r="30" spans="1:19" x14ac:dyDescent="0.25">
      <c r="O30" s="23" t="s">
        <v>44</v>
      </c>
      <c r="P30" s="32" t="s">
        <v>45</v>
      </c>
      <c r="Q30" s="24">
        <v>11472.038398121864</v>
      </c>
      <c r="R30" s="25">
        <v>0.10181077740612232</v>
      </c>
      <c r="S30" s="30">
        <v>2020</v>
      </c>
    </row>
    <row r="31" spans="1:19" x14ac:dyDescent="0.25">
      <c r="O31" s="23" t="s">
        <v>44</v>
      </c>
      <c r="P31" s="32" t="s">
        <v>45</v>
      </c>
      <c r="Q31" s="24">
        <v>11902.446074046595</v>
      </c>
      <c r="R31" s="25">
        <v>0.10544335643202157</v>
      </c>
      <c r="S31" s="30">
        <v>2025</v>
      </c>
    </row>
    <row r="32" spans="1:19" x14ac:dyDescent="0.25">
      <c r="O32" s="23" t="s">
        <v>44</v>
      </c>
      <c r="P32" s="32" t="s">
        <v>45</v>
      </c>
      <c r="Q32" s="24">
        <v>12378.701828876223</v>
      </c>
      <c r="R32" s="25">
        <v>0.10914037937644352</v>
      </c>
      <c r="S32" s="30">
        <v>2030</v>
      </c>
    </row>
    <row r="33" spans="15:19" x14ac:dyDescent="0.25">
      <c r="O33" s="23" t="s">
        <v>44</v>
      </c>
      <c r="P33" s="32" t="s">
        <v>45</v>
      </c>
      <c r="Q33" s="24">
        <v>12655.009179966075</v>
      </c>
      <c r="R33" s="25">
        <v>0.11128217710135486</v>
      </c>
      <c r="S33" s="30">
        <v>2035</v>
      </c>
    </row>
    <row r="34" spans="15:19" x14ac:dyDescent="0.25">
      <c r="O34" s="23" t="s">
        <v>46</v>
      </c>
      <c r="P34" s="32" t="s">
        <v>47</v>
      </c>
      <c r="Q34" s="24">
        <v>11092.958796944271</v>
      </c>
      <c r="R34" s="25">
        <v>9.6712805553132261E-2</v>
      </c>
      <c r="S34" s="30">
        <v>2016</v>
      </c>
    </row>
    <row r="35" spans="15:19" x14ac:dyDescent="0.25">
      <c r="O35" s="23" t="s">
        <v>46</v>
      </c>
      <c r="P35" s="32" t="s">
        <v>47</v>
      </c>
      <c r="Q35" s="24">
        <v>11119.126062765787</v>
      </c>
      <c r="R35" s="25">
        <v>9.7382431798614333E-2</v>
      </c>
      <c r="S35" s="30">
        <v>2017</v>
      </c>
    </row>
    <row r="36" spans="15:19" x14ac:dyDescent="0.25">
      <c r="O36" s="23" t="s">
        <v>46</v>
      </c>
      <c r="P36" s="32" t="s">
        <v>47</v>
      </c>
      <c r="Q36" s="24">
        <v>11185.01536288137</v>
      </c>
      <c r="R36" s="25">
        <v>9.7942341181097806E-2</v>
      </c>
      <c r="S36" s="30">
        <v>2018</v>
      </c>
    </row>
    <row r="37" spans="15:19" x14ac:dyDescent="0.25">
      <c r="O37" s="23" t="s">
        <v>46</v>
      </c>
      <c r="P37" s="32" t="s">
        <v>47</v>
      </c>
      <c r="Q37" s="24">
        <v>11197.410763768985</v>
      </c>
      <c r="R37" s="25">
        <v>9.8395525164929554E-2</v>
      </c>
      <c r="S37" s="30">
        <v>2019</v>
      </c>
    </row>
    <row r="38" spans="15:19" x14ac:dyDescent="0.25">
      <c r="O38" s="23" t="s">
        <v>46</v>
      </c>
      <c r="P38" s="32" t="s">
        <v>47</v>
      </c>
      <c r="Q38" s="24">
        <v>11197.537744539854</v>
      </c>
      <c r="R38" s="25">
        <v>9.8830871531684503E-2</v>
      </c>
      <c r="S38" s="30">
        <v>2020</v>
      </c>
    </row>
    <row r="39" spans="15:19" x14ac:dyDescent="0.25">
      <c r="O39" s="23" t="s">
        <v>46</v>
      </c>
      <c r="P39" s="32" t="s">
        <v>47</v>
      </c>
      <c r="Q39" s="24">
        <v>11553.787933407042</v>
      </c>
      <c r="R39" s="25">
        <v>0.10217357564031697</v>
      </c>
      <c r="S39" s="30">
        <v>2025</v>
      </c>
    </row>
    <row r="40" spans="15:19" x14ac:dyDescent="0.25">
      <c r="O40" s="23" t="s">
        <v>46</v>
      </c>
      <c r="P40" s="32" t="s">
        <v>47</v>
      </c>
      <c r="Q40" s="24">
        <v>11854.103588910401</v>
      </c>
      <c r="R40" s="25">
        <v>0.10433113526588982</v>
      </c>
      <c r="S40" s="30">
        <v>2030</v>
      </c>
    </row>
    <row r="41" spans="15:19" x14ac:dyDescent="0.25">
      <c r="O41" s="23" t="s">
        <v>46</v>
      </c>
      <c r="P41" s="32" t="s">
        <v>47</v>
      </c>
      <c r="Q41" s="24">
        <v>12177.888918106024</v>
      </c>
      <c r="R41" s="25">
        <v>0.10637568936151315</v>
      </c>
      <c r="S41" s="30">
        <v>2035</v>
      </c>
    </row>
    <row r="42" spans="15:19" x14ac:dyDescent="0.25">
      <c r="O42" s="23" t="s">
        <v>48</v>
      </c>
      <c r="P42" s="32" t="s">
        <v>49</v>
      </c>
      <c r="Q42" s="24">
        <v>11548.266897412106</v>
      </c>
      <c r="R42" s="25">
        <v>8.1914221147766392E-2</v>
      </c>
      <c r="S42" s="30">
        <v>2016</v>
      </c>
    </row>
    <row r="43" spans="15:19" x14ac:dyDescent="0.25">
      <c r="O43" s="23" t="s">
        <v>48</v>
      </c>
      <c r="P43" s="32" t="s">
        <v>49</v>
      </c>
      <c r="Q43" s="24">
        <v>11728.251294523314</v>
      </c>
      <c r="R43" s="25">
        <v>8.2756500808095615E-2</v>
      </c>
      <c r="S43" s="30">
        <v>2017</v>
      </c>
    </row>
    <row r="44" spans="15:19" x14ac:dyDescent="0.25">
      <c r="O44" s="23" t="s">
        <v>48</v>
      </c>
      <c r="P44" s="32" t="s">
        <v>49</v>
      </c>
      <c r="Q44" s="24">
        <v>11975.435403919051</v>
      </c>
      <c r="R44" s="25">
        <v>8.3896843238889227E-2</v>
      </c>
      <c r="S44" s="30">
        <v>2018</v>
      </c>
    </row>
    <row r="45" spans="15:19" x14ac:dyDescent="0.25">
      <c r="O45" s="23" t="s">
        <v>48</v>
      </c>
      <c r="P45" s="32" t="s">
        <v>49</v>
      </c>
      <c r="Q45" s="24">
        <v>12118.734271638739</v>
      </c>
      <c r="R45" s="25">
        <v>8.4439341357572056E-2</v>
      </c>
      <c r="S45" s="30">
        <v>2019</v>
      </c>
    </row>
    <row r="46" spans="15:19" x14ac:dyDescent="0.25">
      <c r="O46" s="23" t="s">
        <v>48</v>
      </c>
      <c r="P46" s="32" t="s">
        <v>49</v>
      </c>
      <c r="Q46" s="24">
        <v>12355.418604034541</v>
      </c>
      <c r="R46" s="25">
        <v>8.550462701754008E-2</v>
      </c>
      <c r="S46" s="30">
        <v>2020</v>
      </c>
    </row>
    <row r="47" spans="15:19" x14ac:dyDescent="0.25">
      <c r="O47" s="23" t="s">
        <v>48</v>
      </c>
      <c r="P47" s="32" t="s">
        <v>49</v>
      </c>
      <c r="Q47" s="24">
        <v>13318.805178861187</v>
      </c>
      <c r="R47" s="25">
        <v>8.9339986442589128E-2</v>
      </c>
      <c r="S47" s="30">
        <v>2025</v>
      </c>
    </row>
    <row r="48" spans="15:19" x14ac:dyDescent="0.25">
      <c r="O48" s="23" t="s">
        <v>48</v>
      </c>
      <c r="P48" s="32" t="s">
        <v>49</v>
      </c>
      <c r="Q48" s="24">
        <v>14161.715967304002</v>
      </c>
      <c r="R48" s="25">
        <v>9.229481209139731E-2</v>
      </c>
      <c r="S48" s="30">
        <v>2030</v>
      </c>
    </row>
    <row r="49" spans="15:19" x14ac:dyDescent="0.25">
      <c r="O49" s="23" t="s">
        <v>48</v>
      </c>
      <c r="P49" s="32" t="s">
        <v>49</v>
      </c>
      <c r="Q49" s="24">
        <v>14808.740124814032</v>
      </c>
      <c r="R49" s="25">
        <v>9.4479648620735199E-2</v>
      </c>
      <c r="S49" s="30">
        <v>2035</v>
      </c>
    </row>
    <row r="50" spans="15:19" x14ac:dyDescent="0.25">
      <c r="O50" s="23" t="s">
        <v>50</v>
      </c>
      <c r="P50" s="32" t="s">
        <v>51</v>
      </c>
      <c r="Q50" s="24">
        <v>28161.395113566556</v>
      </c>
      <c r="R50" s="25">
        <v>9.4141188452117927E-2</v>
      </c>
      <c r="S50" s="30">
        <v>2016</v>
      </c>
    </row>
    <row r="51" spans="15:19" x14ac:dyDescent="0.25">
      <c r="O51" s="23" t="s">
        <v>50</v>
      </c>
      <c r="P51" s="32" t="s">
        <v>51</v>
      </c>
      <c r="Q51" s="24">
        <v>28556.380933187887</v>
      </c>
      <c r="R51" s="25">
        <v>9.5213326664403464E-2</v>
      </c>
      <c r="S51" s="30">
        <v>2017</v>
      </c>
    </row>
    <row r="52" spans="15:19" x14ac:dyDescent="0.25">
      <c r="O52" s="23" t="s">
        <v>50</v>
      </c>
      <c r="P52" s="32" t="s">
        <v>51</v>
      </c>
      <c r="Q52" s="24">
        <v>28763.433725573748</v>
      </c>
      <c r="R52" s="25">
        <v>9.5916479010183214E-2</v>
      </c>
      <c r="S52" s="30">
        <v>2018</v>
      </c>
    </row>
    <row r="53" spans="15:19" x14ac:dyDescent="0.25">
      <c r="O53" s="23" t="s">
        <v>50</v>
      </c>
      <c r="P53" s="32" t="s">
        <v>51</v>
      </c>
      <c r="Q53" s="24">
        <v>29079.792058267445</v>
      </c>
      <c r="R53" s="25">
        <v>9.6835804389834981E-2</v>
      </c>
      <c r="S53" s="30">
        <v>2019</v>
      </c>
    </row>
    <row r="54" spans="15:19" x14ac:dyDescent="0.25">
      <c r="O54" s="23" t="s">
        <v>50</v>
      </c>
      <c r="P54" s="32" t="s">
        <v>51</v>
      </c>
      <c r="Q54" s="24">
        <v>29358.38051247755</v>
      </c>
      <c r="R54" s="25">
        <v>9.7581534642283946E-2</v>
      </c>
      <c r="S54" s="30">
        <v>2020</v>
      </c>
    </row>
    <row r="55" spans="15:19" x14ac:dyDescent="0.25">
      <c r="O55" s="23" t="s">
        <v>50</v>
      </c>
      <c r="P55" s="32" t="s">
        <v>51</v>
      </c>
      <c r="Q55" s="24">
        <v>30995.841164863563</v>
      </c>
      <c r="R55" s="25">
        <v>0.10169906544019805</v>
      </c>
      <c r="S55" s="30">
        <v>2025</v>
      </c>
    </row>
    <row r="56" spans="15:19" x14ac:dyDescent="0.25">
      <c r="O56" s="23" t="s">
        <v>50</v>
      </c>
      <c r="P56" s="32" t="s">
        <v>51</v>
      </c>
      <c r="Q56" s="24">
        <v>32238.358556960968</v>
      </c>
      <c r="R56" s="25">
        <v>0.10469718938997456</v>
      </c>
      <c r="S56" s="30">
        <v>2030</v>
      </c>
    </row>
    <row r="57" spans="15:19" x14ac:dyDescent="0.25">
      <c r="O57" s="23" t="s">
        <v>50</v>
      </c>
      <c r="P57" s="32" t="s">
        <v>51</v>
      </c>
      <c r="Q57" s="24">
        <v>33243.404065732619</v>
      </c>
      <c r="R57" s="25">
        <v>0.10703652542254047</v>
      </c>
      <c r="S57" s="30">
        <v>2035</v>
      </c>
    </row>
    <row r="58" spans="15:19" x14ac:dyDescent="0.25">
      <c r="O58" s="23" t="s">
        <v>52</v>
      </c>
      <c r="P58" s="32" t="s">
        <v>53</v>
      </c>
      <c r="Q58" s="24">
        <v>13773.40735726154</v>
      </c>
      <c r="R58" s="25">
        <v>9.7269825969361137E-2</v>
      </c>
      <c r="S58" s="30">
        <v>2016</v>
      </c>
    </row>
    <row r="59" spans="15:19" x14ac:dyDescent="0.25">
      <c r="O59" s="23" t="s">
        <v>52</v>
      </c>
      <c r="P59" s="32" t="s">
        <v>53</v>
      </c>
      <c r="Q59" s="24">
        <v>13876.393033544984</v>
      </c>
      <c r="R59" s="25">
        <v>9.8024816569263817E-2</v>
      </c>
      <c r="S59" s="30">
        <v>2017</v>
      </c>
    </row>
    <row r="60" spans="15:19" x14ac:dyDescent="0.25">
      <c r="O60" s="23" t="s">
        <v>52</v>
      </c>
      <c r="P60" s="32" t="s">
        <v>53</v>
      </c>
      <c r="Q60" s="24">
        <v>14031.024295036463</v>
      </c>
      <c r="R60" s="25">
        <v>9.8810030246735653E-2</v>
      </c>
      <c r="S60" s="30">
        <v>2018</v>
      </c>
    </row>
    <row r="61" spans="15:19" x14ac:dyDescent="0.25">
      <c r="O61" s="23" t="s">
        <v>52</v>
      </c>
      <c r="P61" s="32" t="s">
        <v>53</v>
      </c>
      <c r="Q61" s="24">
        <v>14217.9444575293</v>
      </c>
      <c r="R61" s="25">
        <v>9.9761047274272388E-2</v>
      </c>
      <c r="S61" s="30">
        <v>2019</v>
      </c>
    </row>
    <row r="62" spans="15:19" x14ac:dyDescent="0.25">
      <c r="O62" s="23" t="s">
        <v>52</v>
      </c>
      <c r="P62" s="32" t="s">
        <v>53</v>
      </c>
      <c r="Q62" s="24">
        <v>14430.471265108119</v>
      </c>
      <c r="R62" s="25">
        <v>0.10063090143032161</v>
      </c>
      <c r="S62" s="30">
        <v>2020</v>
      </c>
    </row>
    <row r="63" spans="15:19" x14ac:dyDescent="0.25">
      <c r="O63" s="23" t="s">
        <v>52</v>
      </c>
      <c r="P63" s="32" t="s">
        <v>53</v>
      </c>
      <c r="Q63" s="24">
        <v>15309.231294764806</v>
      </c>
      <c r="R63" s="25">
        <v>0.10461412665549275</v>
      </c>
      <c r="S63" s="30">
        <v>2025</v>
      </c>
    </row>
    <row r="64" spans="15:19" x14ac:dyDescent="0.25">
      <c r="O64" s="23" t="s">
        <v>52</v>
      </c>
      <c r="P64" s="32" t="s">
        <v>53</v>
      </c>
      <c r="Q64" s="24">
        <v>16075.605788780493</v>
      </c>
      <c r="R64" s="25">
        <v>0.10778869376948165</v>
      </c>
      <c r="S64" s="30">
        <v>2030</v>
      </c>
    </row>
    <row r="65" spans="15:19" x14ac:dyDescent="0.25">
      <c r="O65" s="23" t="s">
        <v>52</v>
      </c>
      <c r="P65" s="32" t="s">
        <v>53</v>
      </c>
      <c r="Q65" s="24">
        <v>16771.307935741301</v>
      </c>
      <c r="R65" s="25">
        <v>0.1103811237050237</v>
      </c>
      <c r="S65" s="30">
        <v>2035</v>
      </c>
    </row>
    <row r="66" spans="15:19" hidden="1" x14ac:dyDescent="0.25">
      <c r="O66" s="23" t="s">
        <v>54</v>
      </c>
      <c r="P66" s="32" t="s">
        <v>55</v>
      </c>
      <c r="Q66" s="24">
        <v>14089.571561531326</v>
      </c>
      <c r="R66" s="25">
        <v>8.5578058561293274E-2</v>
      </c>
      <c r="S66" s="30">
        <v>2016</v>
      </c>
    </row>
    <row r="67" spans="15:19" hidden="1" x14ac:dyDescent="0.25">
      <c r="O67" s="23" t="s">
        <v>54</v>
      </c>
      <c r="P67" s="32" t="s">
        <v>55</v>
      </c>
      <c r="Q67" s="24">
        <v>14151.061626335586</v>
      </c>
      <c r="R67" s="25">
        <v>8.6024690737602327E-2</v>
      </c>
      <c r="S67" s="30">
        <v>2017</v>
      </c>
    </row>
    <row r="68" spans="15:19" hidden="1" x14ac:dyDescent="0.25">
      <c r="O68" s="23" t="s">
        <v>54</v>
      </c>
      <c r="P68" s="32" t="s">
        <v>55</v>
      </c>
      <c r="Q68" s="24">
        <v>14394.65537173576</v>
      </c>
      <c r="R68" s="25">
        <v>8.7103082244558636E-2</v>
      </c>
      <c r="S68" s="30">
        <v>2018</v>
      </c>
    </row>
    <row r="69" spans="15:19" hidden="1" x14ac:dyDescent="0.25">
      <c r="O69" s="23" t="s">
        <v>54</v>
      </c>
      <c r="P69" s="32" t="s">
        <v>55</v>
      </c>
      <c r="Q69" s="24">
        <v>14505.68871277994</v>
      </c>
      <c r="R69" s="25">
        <v>8.776433151488347E-2</v>
      </c>
      <c r="S69" s="30">
        <v>2019</v>
      </c>
    </row>
    <row r="70" spans="15:19" hidden="1" x14ac:dyDescent="0.25">
      <c r="O70" s="23" t="s">
        <v>54</v>
      </c>
      <c r="P70" s="32" t="s">
        <v>55</v>
      </c>
      <c r="Q70" s="24">
        <v>14619.548874882239</v>
      </c>
      <c r="R70" s="25">
        <v>8.8453224073585662E-2</v>
      </c>
      <c r="S70" s="30">
        <v>2020</v>
      </c>
    </row>
    <row r="71" spans="15:19" hidden="1" x14ac:dyDescent="0.25">
      <c r="O71" s="23" t="s">
        <v>54</v>
      </c>
      <c r="P71" s="32" t="s">
        <v>55</v>
      </c>
      <c r="Q71" s="24">
        <v>15350.304463881619</v>
      </c>
      <c r="R71" s="25">
        <v>9.1775107400942357E-2</v>
      </c>
      <c r="S71" s="30">
        <v>2025</v>
      </c>
    </row>
    <row r="72" spans="15:19" hidden="1" x14ac:dyDescent="0.25">
      <c r="O72" s="23" t="s">
        <v>54</v>
      </c>
      <c r="P72" s="32" t="s">
        <v>55</v>
      </c>
      <c r="Q72" s="24">
        <v>15920.393531724827</v>
      </c>
      <c r="R72" s="25">
        <v>9.3992168684170666E-2</v>
      </c>
      <c r="S72" s="30">
        <v>2030</v>
      </c>
    </row>
    <row r="73" spans="15:19" hidden="1" x14ac:dyDescent="0.25">
      <c r="O73" s="23" t="s">
        <v>54</v>
      </c>
      <c r="P73" s="32" t="s">
        <v>55</v>
      </c>
      <c r="Q73" s="24">
        <v>16457.797524050737</v>
      </c>
      <c r="R73" s="25">
        <v>9.6053446504323181E-2</v>
      </c>
      <c r="S73" s="30">
        <v>2035</v>
      </c>
    </row>
    <row r="74" spans="15:19" hidden="1" x14ac:dyDescent="0.25">
      <c r="O74" s="23" t="s">
        <v>56</v>
      </c>
      <c r="P74" s="32" t="s">
        <v>57</v>
      </c>
      <c r="Q74" s="24">
        <v>11142.778348517804</v>
      </c>
      <c r="R74" s="25">
        <v>8.274749998899307E-2</v>
      </c>
      <c r="S74" s="30">
        <v>2016</v>
      </c>
    </row>
    <row r="75" spans="15:19" hidden="1" x14ac:dyDescent="0.25">
      <c r="O75" s="23" t="s">
        <v>56</v>
      </c>
      <c r="P75" s="32" t="s">
        <v>57</v>
      </c>
      <c r="Q75" s="24">
        <v>11296.119095521168</v>
      </c>
      <c r="R75" s="25">
        <v>8.3464748747755044E-2</v>
      </c>
      <c r="S75" s="30">
        <v>2017</v>
      </c>
    </row>
    <row r="76" spans="15:19" hidden="1" x14ac:dyDescent="0.25">
      <c r="O76" s="23" t="s">
        <v>56</v>
      </c>
      <c r="P76" s="32" t="s">
        <v>57</v>
      </c>
      <c r="Q76" s="24">
        <v>11354.885118248896</v>
      </c>
      <c r="R76" s="25">
        <v>8.3874169879220681E-2</v>
      </c>
      <c r="S76" s="30">
        <v>2018</v>
      </c>
    </row>
    <row r="77" spans="15:19" hidden="1" x14ac:dyDescent="0.25">
      <c r="O77" s="23" t="s">
        <v>56</v>
      </c>
      <c r="P77" s="32" t="s">
        <v>57</v>
      </c>
      <c r="Q77" s="24">
        <v>11464.720802568047</v>
      </c>
      <c r="R77" s="25">
        <v>8.4535620133962888E-2</v>
      </c>
      <c r="S77" s="30">
        <v>2019</v>
      </c>
    </row>
    <row r="78" spans="15:19" hidden="1" x14ac:dyDescent="0.25">
      <c r="O78" s="23" t="s">
        <v>56</v>
      </c>
      <c r="P78" s="32" t="s">
        <v>57</v>
      </c>
      <c r="Q78" s="24">
        <v>11554.421109894509</v>
      </c>
      <c r="R78" s="25">
        <v>8.5059048217715774E-2</v>
      </c>
      <c r="S78" s="30">
        <v>2020</v>
      </c>
    </row>
    <row r="79" spans="15:19" hidden="1" x14ac:dyDescent="0.25">
      <c r="O79" s="23" t="s">
        <v>56</v>
      </c>
      <c r="P79" s="32" t="s">
        <v>57</v>
      </c>
      <c r="Q79" s="24">
        <v>12283.022733486165</v>
      </c>
      <c r="R79" s="25">
        <v>8.8430689225962325E-2</v>
      </c>
      <c r="S79" s="30">
        <v>2025</v>
      </c>
    </row>
    <row r="80" spans="15:19" hidden="1" x14ac:dyDescent="0.25">
      <c r="O80" s="23" t="s">
        <v>56</v>
      </c>
      <c r="P80" s="32" t="s">
        <v>57</v>
      </c>
      <c r="Q80" s="24">
        <v>12812.855385687932</v>
      </c>
      <c r="R80" s="25">
        <v>9.0015845058928845E-2</v>
      </c>
      <c r="S80" s="30">
        <v>2030</v>
      </c>
    </row>
    <row r="81" spans="15:19" hidden="1" x14ac:dyDescent="0.25">
      <c r="O81" s="23" t="s">
        <v>56</v>
      </c>
      <c r="P81" s="32" t="s">
        <v>57</v>
      </c>
      <c r="Q81" s="24">
        <v>13324.482359568523</v>
      </c>
      <c r="R81" s="25">
        <v>9.2032617485623178E-2</v>
      </c>
      <c r="S81" s="30">
        <v>2035</v>
      </c>
    </row>
    <row r="82" spans="15:19" hidden="1" x14ac:dyDescent="0.25">
      <c r="O82" s="23" t="s">
        <v>58</v>
      </c>
      <c r="P82" s="32" t="s">
        <v>59</v>
      </c>
      <c r="Q82" s="24">
        <v>7930.3223265492707</v>
      </c>
      <c r="R82" s="25">
        <v>8.567763965589098E-2</v>
      </c>
      <c r="S82" s="30">
        <v>2016</v>
      </c>
    </row>
    <row r="83" spans="15:19" hidden="1" x14ac:dyDescent="0.25">
      <c r="O83" s="23" t="s">
        <v>58</v>
      </c>
      <c r="P83" s="32" t="s">
        <v>59</v>
      </c>
      <c r="Q83" s="24">
        <v>8040.307016533734</v>
      </c>
      <c r="R83" s="25">
        <v>8.6454914156276708E-2</v>
      </c>
      <c r="S83" s="30">
        <v>2017</v>
      </c>
    </row>
    <row r="84" spans="15:19" hidden="1" x14ac:dyDescent="0.25">
      <c r="O84" s="23" t="s">
        <v>58</v>
      </c>
      <c r="P84" s="32" t="s">
        <v>59</v>
      </c>
      <c r="Q84" s="24">
        <v>8168.9662330119045</v>
      </c>
      <c r="R84" s="25">
        <v>8.7706315578826535E-2</v>
      </c>
      <c r="S84" s="30">
        <v>2018</v>
      </c>
    </row>
    <row r="85" spans="15:19" hidden="1" x14ac:dyDescent="0.25">
      <c r="O85" s="23" t="s">
        <v>58</v>
      </c>
      <c r="P85" s="32" t="s">
        <v>59</v>
      </c>
      <c r="Q85" s="24">
        <v>8239.95917441239</v>
      </c>
      <c r="R85" s="25">
        <v>8.8354698417460756E-2</v>
      </c>
      <c r="S85" s="30">
        <v>2019</v>
      </c>
    </row>
    <row r="86" spans="15:19" hidden="1" x14ac:dyDescent="0.25">
      <c r="O86" s="23" t="s">
        <v>58</v>
      </c>
      <c r="P86" s="32" t="s">
        <v>59</v>
      </c>
      <c r="Q86" s="24">
        <v>8320.2252388726629</v>
      </c>
      <c r="R86" s="25">
        <v>8.9119807614317301E-2</v>
      </c>
      <c r="S86" s="30">
        <v>2020</v>
      </c>
    </row>
    <row r="87" spans="15:19" hidden="1" x14ac:dyDescent="0.25">
      <c r="O87" s="23" t="s">
        <v>58</v>
      </c>
      <c r="P87" s="32" t="s">
        <v>59</v>
      </c>
      <c r="Q87" s="24">
        <v>8719.4308687193989</v>
      </c>
      <c r="R87" s="25">
        <v>9.2582616996383524E-2</v>
      </c>
      <c r="S87" s="30">
        <v>2025</v>
      </c>
    </row>
    <row r="88" spans="15:19" hidden="1" x14ac:dyDescent="0.25">
      <c r="O88" s="23" t="s">
        <v>58</v>
      </c>
      <c r="P88" s="32" t="s">
        <v>59</v>
      </c>
      <c r="Q88" s="24">
        <v>9027.9198433026886</v>
      </c>
      <c r="R88" s="25">
        <v>9.4851017475338181E-2</v>
      </c>
      <c r="S88" s="30">
        <v>2030</v>
      </c>
    </row>
    <row r="89" spans="15:19" hidden="1" x14ac:dyDescent="0.25">
      <c r="O89" s="23" t="s">
        <v>58</v>
      </c>
      <c r="P89" s="32" t="s">
        <v>59</v>
      </c>
      <c r="Q89" s="24">
        <v>9191.3450682974035</v>
      </c>
      <c r="R89" s="25">
        <v>9.6063389091737075E-2</v>
      </c>
      <c r="S89" s="30">
        <v>2035</v>
      </c>
    </row>
  </sheetData>
  <sheetProtection password="F343" sheet="1" objects="1" scenarios="1"/>
  <mergeCells count="3">
    <mergeCell ref="A3:K5"/>
    <mergeCell ref="A9:B9"/>
    <mergeCell ref="O9:P9"/>
  </mergeCells>
  <conditionalFormatting sqref="A12:B19">
    <cfRule type="expression" dxfId="14" priority="8">
      <formula>$A12=$C$6</formula>
    </cfRule>
  </conditionalFormatting>
  <conditionalFormatting sqref="C12:C19">
    <cfRule type="expression" dxfId="13" priority="7">
      <formula>$A12=$C$6</formula>
    </cfRule>
  </conditionalFormatting>
  <conditionalFormatting sqref="D12:D19">
    <cfRule type="expression" dxfId="12" priority="6">
      <formula>$A12=$C$6</formula>
    </cfRule>
  </conditionalFormatting>
  <conditionalFormatting sqref="E12:E19">
    <cfRule type="expression" dxfId="11" priority="5">
      <formula>$A12=$C$6</formula>
    </cfRule>
  </conditionalFormatting>
  <conditionalFormatting sqref="F12:F19">
    <cfRule type="expression" dxfId="10" priority="4">
      <formula>$A12=$C$6</formula>
    </cfRule>
  </conditionalFormatting>
  <conditionalFormatting sqref="G12:G19">
    <cfRule type="expression" dxfId="9" priority="3">
      <formula>$A12=$C$6</formula>
    </cfRule>
  </conditionalFormatting>
  <conditionalFormatting sqref="H12:H19">
    <cfRule type="expression" dxfId="8" priority="2">
      <formula>$A12=$C$6</formula>
    </cfRule>
  </conditionalFormatting>
  <conditionalFormatting sqref="I12:I19">
    <cfRule type="expression" dxfId="7" priority="1">
      <formula>$A12=$C$6</formula>
    </cfRule>
  </conditionalFormatting>
  <pageMargins left="0.7" right="0.7" top="0.75" bottom="0.75" header="0.3" footer="0.3"/>
  <ignoredErrors>
    <ignoredError sqref="C7" numberStoredAsText="1"/>
    <ignoredError sqref="D7" unlockedFormula="1"/>
  </ignoredErrors>
  <drawing r:id="rId1"/>
  <legacyDrawing r:id="rId2"/>
  <controls>
    <mc:AlternateContent xmlns:mc="http://schemas.openxmlformats.org/markup-compatibility/2006">
      <mc:Choice Requires="x14">
        <control shapeId="3074" r:id="rId3" name="ComboBox2">
          <controlPr autoLine="0" linkedCell="C7" listFillRange="Years2" r:id="rId4">
            <anchor moveWithCells="1">
              <from>
                <xdr:col>0</xdr:col>
                <xdr:colOff>19050</xdr:colOff>
                <xdr:row>6</xdr:row>
                <xdr:rowOff>9525</xdr:rowOff>
              </from>
              <to>
                <xdr:col>0</xdr:col>
                <xdr:colOff>2295525</xdr:colOff>
                <xdr:row>7</xdr:row>
                <xdr:rowOff>28575</xdr:rowOff>
              </to>
            </anchor>
          </controlPr>
        </control>
      </mc:Choice>
      <mc:Fallback>
        <control shapeId="3074" r:id="rId3" name="ComboBox2"/>
      </mc:Fallback>
    </mc:AlternateContent>
    <mc:AlternateContent xmlns:mc="http://schemas.openxmlformats.org/markup-compatibility/2006">
      <mc:Choice Requires="x14">
        <control shapeId="3073" r:id="rId5" name="ComboBox1">
          <controlPr defaultSize="0" autoLine="0" autoPict="0" linkedCell="C6" listFillRange="Areas2" r:id="rId6">
            <anchor moveWithCells="1">
              <from>
                <xdr:col>0</xdr:col>
                <xdr:colOff>19050</xdr:colOff>
                <xdr:row>4</xdr:row>
                <xdr:rowOff>466725</xdr:rowOff>
              </from>
              <to>
                <xdr:col>0</xdr:col>
                <xdr:colOff>2305050</xdr:colOff>
                <xdr:row>6</xdr:row>
                <xdr:rowOff>19050</xdr:rowOff>
              </to>
            </anchor>
          </controlPr>
        </control>
      </mc:Choice>
      <mc:Fallback>
        <control shapeId="3073" r:id="rId5" name="ComboBox1"/>
      </mc:Fallback>
    </mc:AlternateContent>
  </control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dimension ref="A1:S92"/>
  <sheetViews>
    <sheetView showGridLines="0" tabSelected="1" workbookViewId="0"/>
  </sheetViews>
  <sheetFormatPr defaultColWidth="0" defaultRowHeight="15" zeroHeight="1" x14ac:dyDescent="0.25"/>
  <cols>
    <col min="1" max="1" width="34.42578125" customWidth="1"/>
    <col min="2" max="2" width="14.42578125" customWidth="1"/>
    <col min="3" max="3" width="15" bestFit="1" customWidth="1"/>
    <col min="4" max="4" width="10.140625" bestFit="1" customWidth="1"/>
    <col min="5" max="5" width="11.42578125" bestFit="1" customWidth="1"/>
    <col min="6" max="8" width="9.140625" customWidth="1"/>
    <col min="9" max="9" width="10.5703125" customWidth="1"/>
    <col min="10" max="10" width="18.42578125" customWidth="1"/>
    <col min="11" max="11" width="0.140625" hidden="1" customWidth="1"/>
    <col min="12" max="12" width="7.85546875" hidden="1" customWidth="1"/>
    <col min="13" max="13" width="42.7109375" bestFit="1" customWidth="1"/>
    <col min="14" max="14" width="9.140625" customWidth="1"/>
    <col min="15" max="15" width="36.140625" hidden="1" customWidth="1"/>
    <col min="16" max="16" width="13.7109375" style="22" hidden="1" customWidth="1"/>
    <col min="17" max="17" width="10.5703125" style="22" hidden="1" customWidth="1"/>
    <col min="18" max="18" width="12.5703125" style="22" hidden="1" customWidth="1"/>
    <col min="19" max="19" width="0" hidden="1" customWidth="1"/>
    <col min="20" max="16384" width="9.140625" hidden="1"/>
  </cols>
  <sheetData>
    <row r="1" spans="1:19" ht="18" x14ac:dyDescent="0.25">
      <c r="A1" s="18" t="s">
        <v>63</v>
      </c>
      <c r="B1" s="19"/>
      <c r="C1" s="19"/>
      <c r="D1" s="19"/>
    </row>
    <row r="2" spans="1:19" x14ac:dyDescent="0.25">
      <c r="A2" s="59" t="str">
        <f>A1&amp; " : " &amp;C6</f>
        <v>Prevalence estimates of diabetes by clinical commissioning group (CCG) and England : NHS Lancashire North CCG</v>
      </c>
      <c r="B2" s="20"/>
      <c r="C2" s="20"/>
      <c r="D2" s="20"/>
    </row>
    <row r="3" spans="1:19" ht="15" customHeight="1" x14ac:dyDescent="0.25">
      <c r="A3" s="75" t="s">
        <v>66</v>
      </c>
      <c r="B3" s="75"/>
      <c r="C3" s="75"/>
      <c r="D3" s="75"/>
      <c r="E3" s="75"/>
      <c r="F3" s="75"/>
      <c r="G3" s="75"/>
      <c r="H3" s="75"/>
      <c r="I3" s="75"/>
      <c r="J3" s="75"/>
      <c r="K3" s="75"/>
    </row>
    <row r="4" spans="1:19" ht="84" customHeight="1" x14ac:dyDescent="0.25">
      <c r="A4" s="75"/>
      <c r="B4" s="75"/>
      <c r="C4" s="75"/>
      <c r="D4" s="75"/>
      <c r="E4" s="75"/>
      <c r="F4" s="75"/>
      <c r="G4" s="75"/>
      <c r="H4" s="75"/>
      <c r="I4" s="75"/>
      <c r="J4" s="75"/>
      <c r="K4" s="75"/>
    </row>
    <row r="5" spans="1:19" x14ac:dyDescent="0.25"/>
    <row r="6" spans="1:19" x14ac:dyDescent="0.25">
      <c r="B6" s="53" t="s">
        <v>40</v>
      </c>
      <c r="C6" s="66" t="s">
        <v>56</v>
      </c>
      <c r="D6" s="66"/>
    </row>
    <row r="7" spans="1:19" x14ac:dyDescent="0.25">
      <c r="B7" s="53" t="s">
        <v>41</v>
      </c>
      <c r="C7" s="66" t="s">
        <v>3</v>
      </c>
      <c r="D7" s="66">
        <f>VALUE(RIGHT(C7,4))</f>
        <v>2016</v>
      </c>
    </row>
    <row r="8" spans="1:19" x14ac:dyDescent="0.25"/>
    <row r="9" spans="1:19" x14ac:dyDescent="0.25">
      <c r="A9" s="77" t="s">
        <v>19</v>
      </c>
      <c r="B9" s="78"/>
      <c r="C9" s="21" t="s">
        <v>33</v>
      </c>
      <c r="D9" s="21" t="s">
        <v>20</v>
      </c>
      <c r="E9" s="21" t="s">
        <v>21</v>
      </c>
      <c r="F9" s="21" t="s">
        <v>24</v>
      </c>
      <c r="G9" s="21" t="s">
        <v>25</v>
      </c>
      <c r="H9" s="21" t="s">
        <v>36</v>
      </c>
      <c r="I9" s="47" t="s">
        <v>37</v>
      </c>
      <c r="J9" s="51" t="s">
        <v>34</v>
      </c>
      <c r="K9" s="55" t="s">
        <v>38</v>
      </c>
      <c r="L9" s="56" t="s">
        <v>39</v>
      </c>
      <c r="O9" s="77" t="s">
        <v>19</v>
      </c>
      <c r="P9" s="77"/>
      <c r="Q9" s="21" t="s">
        <v>20</v>
      </c>
      <c r="R9" s="21" t="s">
        <v>21</v>
      </c>
      <c r="S9" s="29" t="s">
        <v>24</v>
      </c>
    </row>
    <row r="10" spans="1:19" x14ac:dyDescent="0.25">
      <c r="A10" s="23" t="s">
        <v>25</v>
      </c>
      <c r="B10" s="32" t="s">
        <v>26</v>
      </c>
      <c r="C10" s="24">
        <f t="shared" ref="C10" si="0">D10/E10</f>
        <v>46854659.93385306</v>
      </c>
      <c r="D10" s="24">
        <f t="array" ref="D10">SUM(IF($O$10:$O$89=$A10,IF($Q$9:$S$9=$D$9,IF($S$10:$S$89=$F10,$Q$10:$S$89))))</f>
        <v>3976418.9074586011</v>
      </c>
      <c r="E10" s="25">
        <f t="array" ref="E10">SUM(IF($O$10:$O$89=$A10,IF($Q$9:$S$9=$E$9,IF($S$10:$S$89=$F10,$Q$10:$S$89))))</f>
        <v>8.4867095675697987E-2</v>
      </c>
      <c r="F10" s="30">
        <f>$D$7</f>
        <v>2016</v>
      </c>
      <c r="G10" s="25">
        <f>$E$10</f>
        <v>8.4867095675697987E-2</v>
      </c>
      <c r="H10" s="25">
        <f>(2*D10+NORMSINV((100+$J$11)/200)^2-NORMSINV((100+$J$11)/200)*SQRT(NORMSINV((100+$J$11)/200)^2+4*D10*(1-E10)))/2/(C10+NORMSINV((100+$J$11)/200)^2)</f>
        <v>8.4787333279013222E-2</v>
      </c>
      <c r="I10" s="25">
        <f>(2*D10+NORMSINV((100+$J$11)/200)^2+NORMSINV((100+$J$11)/200)*SQRT(NORMSINV((100+$J$11)/200)^2+4*D10*(1-E10)))/2/(C10+NORMSINV((100+$J$11)/200)^2)</f>
        <v>8.4946926143128723E-2</v>
      </c>
      <c r="J10" s="52" t="s">
        <v>35</v>
      </c>
      <c r="K10" s="57">
        <f>E10-H10</f>
        <v>7.976239668476548E-5</v>
      </c>
      <c r="L10" s="57">
        <f>I10-E10</f>
        <v>7.9830467430735963E-5</v>
      </c>
      <c r="O10" s="23" t="s">
        <v>25</v>
      </c>
      <c r="P10" s="32" t="s">
        <v>26</v>
      </c>
      <c r="Q10" s="24">
        <v>3976418.9074586011</v>
      </c>
      <c r="R10" s="25">
        <v>8.4867095675697987E-2</v>
      </c>
      <c r="S10" s="30">
        <v>2016</v>
      </c>
    </row>
    <row r="11" spans="1:19" x14ac:dyDescent="0.25">
      <c r="A11" s="23" t="s">
        <v>42</v>
      </c>
      <c r="B11" s="32" t="s">
        <v>43</v>
      </c>
      <c r="C11" s="24">
        <f t="shared" ref="C11:C19" si="1">D11/E11</f>
        <v>6177475.8583202446</v>
      </c>
      <c r="D11" s="24">
        <f t="array" ref="D11">SUM(IF($O$10:$O$89=$A11,IF($Q$9:$S$9=$D$9,IF($S$10:$S$89=$F11,$Q$10:$S$89))))</f>
        <v>531779.83747698087</v>
      </c>
      <c r="E11" s="25">
        <f t="array" ref="E11">SUM(IF($O$10:$O$89=$A11,IF($Q$9:$S$9=$E$9,IF($S$10:$S$89=$F11,$Q$10:$S$89))))</f>
        <v>8.6083677164151703E-2</v>
      </c>
      <c r="F11" s="30">
        <f t="shared" ref="F11:F19" si="2">$D$7</f>
        <v>2016</v>
      </c>
      <c r="G11" s="25">
        <f t="shared" ref="G11:G19" si="3">$E$10</f>
        <v>8.4867095675697987E-2</v>
      </c>
      <c r="H11" s="25">
        <f t="shared" ref="H11:H19" si="4">(2*D11+NORMSINV((100+$J$11)/200)^2-NORMSINV((100+$J$11)/200)*SQRT(NORMSINV((100+$J$11)/200)^2+4*D11*(1-E11)))/2/(C11+NORMSINV((100+$J$11)/200)^2)</f>
        <v>8.5862749215095027E-2</v>
      </c>
      <c r="I11" s="25">
        <f t="shared" ref="I11:I19" si="5">(2*D11+NORMSINV((100+$J$11)/200)^2+NORMSINV((100+$J$11)/200)*SQRT(NORMSINV((100+$J$11)/200)^2+4*D11*(1-E11)))/2/(C11+NORMSINV((100+$J$11)/200)^2)</f>
        <v>8.630511990001033E-2</v>
      </c>
      <c r="J11" s="48">
        <v>95</v>
      </c>
      <c r="K11" s="57">
        <f t="shared" ref="K11:K19" si="6">E11-H11</f>
        <v>2.2092794905667623E-4</v>
      </c>
      <c r="L11" s="57">
        <f t="shared" ref="L11:L19" si="7">I11-E11</f>
        <v>2.2144273585862628E-4</v>
      </c>
      <c r="M11" s="50" t="str">
        <f>IF($H$10&gt;I11,"Significantly below England value",IF($I$10&lt;H11,"Significantly above England value","No significant difference from England value"))</f>
        <v>Significantly above England value</v>
      </c>
      <c r="O11" s="23" t="s">
        <v>25</v>
      </c>
      <c r="P11" s="32" t="s">
        <v>26</v>
      </c>
      <c r="Q11" s="24">
        <v>4032505.6140231877</v>
      </c>
      <c r="R11" s="25">
        <v>8.5478679373753558E-2</v>
      </c>
      <c r="S11" s="30">
        <v>2017</v>
      </c>
    </row>
    <row r="12" spans="1:19" x14ac:dyDescent="0.25">
      <c r="A12" s="23" t="s">
        <v>44</v>
      </c>
      <c r="B12" s="32" t="s">
        <v>45</v>
      </c>
      <c r="C12" s="24">
        <f t="shared" si="1"/>
        <v>132774.04670282593</v>
      </c>
      <c r="D12" s="24">
        <f t="array" ref="D12">SUM(IF($O$10:$O$89=$A12,IF($Q$9:$S$9=$D$9,IF($S$10:$S$89=$F12,$Q$10:$S$89))))</f>
        <v>12740.461626727893</v>
      </c>
      <c r="E12" s="25">
        <f t="array" ref="E12">SUM(IF($O$10:$O$89=$A12,IF($Q$9:$S$9=$E$9,IF($S$10:$S$89=$F12,$Q$10:$S$89))))</f>
        <v>9.5955963858234405E-2</v>
      </c>
      <c r="F12" s="30">
        <f t="shared" si="2"/>
        <v>2016</v>
      </c>
      <c r="G12" s="25">
        <f t="shared" si="3"/>
        <v>8.4867095675697987E-2</v>
      </c>
      <c r="H12" s="25">
        <f t="shared" si="4"/>
        <v>9.4383388494581139E-2</v>
      </c>
      <c r="I12" s="25">
        <f t="shared" si="5"/>
        <v>9.7551918393647019E-2</v>
      </c>
      <c r="K12" s="57">
        <f t="shared" si="6"/>
        <v>1.5725753636532669E-3</v>
      </c>
      <c r="L12" s="57">
        <f t="shared" si="7"/>
        <v>1.5959545354126137E-3</v>
      </c>
      <c r="M12" s="50" t="str">
        <f t="shared" ref="M12:M19" si="8">IF($H$10&gt;I12,"Significantly below England value",IF($I$10&lt;H12,"Significantly above England value","No significant difference from England value"))</f>
        <v>Significantly above England value</v>
      </c>
      <c r="O12" s="23" t="s">
        <v>25</v>
      </c>
      <c r="P12" s="32" t="s">
        <v>26</v>
      </c>
      <c r="Q12" s="24">
        <v>4089863.7914787806</v>
      </c>
      <c r="R12" s="25">
        <v>8.6125719205312035E-2</v>
      </c>
      <c r="S12" s="30">
        <v>2018</v>
      </c>
    </row>
    <row r="13" spans="1:19" x14ac:dyDescent="0.25">
      <c r="A13" s="23" t="s">
        <v>46</v>
      </c>
      <c r="B13" s="32" t="s">
        <v>47</v>
      </c>
      <c r="C13" s="24">
        <f t="shared" si="1"/>
        <v>142687.62597805428</v>
      </c>
      <c r="D13" s="24">
        <f t="array" ref="D13">SUM(IF($O$10:$O$89=$A13,IF($Q$9:$S$9=$D$9,IF($S$10:$S$89=$F13,$Q$10:$S$89))))</f>
        <v>13625.523723057437</v>
      </c>
      <c r="E13" s="25">
        <f t="array" ref="E13">SUM(IF($O$10:$O$89=$A13,IF($Q$9:$S$9=$E$9,IF($S$10:$S$89=$F13,$Q$10:$S$89))))</f>
        <v>9.5491978576706271E-2</v>
      </c>
      <c r="F13" s="30">
        <f t="shared" si="2"/>
        <v>2016</v>
      </c>
      <c r="G13" s="25">
        <f t="shared" si="3"/>
        <v>8.4867095675697987E-2</v>
      </c>
      <c r="H13" s="25">
        <f t="shared" si="4"/>
        <v>9.3977938821082657E-2</v>
      </c>
      <c r="I13" s="25">
        <f t="shared" si="5"/>
        <v>9.7027798203752499E-2</v>
      </c>
      <c r="K13" s="57">
        <f t="shared" si="6"/>
        <v>1.514039755623614E-3</v>
      </c>
      <c r="L13" s="57">
        <f t="shared" si="7"/>
        <v>1.5358196270462282E-3</v>
      </c>
      <c r="M13" s="50" t="str">
        <f t="shared" si="8"/>
        <v>Significantly above England value</v>
      </c>
      <c r="O13" s="23" t="s">
        <v>25</v>
      </c>
      <c r="P13" s="32" t="s">
        <v>26</v>
      </c>
      <c r="Q13" s="24">
        <v>4147108.5558769144</v>
      </c>
      <c r="R13" s="25">
        <v>8.6761843034874012E-2</v>
      </c>
      <c r="S13" s="30">
        <v>2019</v>
      </c>
    </row>
    <row r="14" spans="1:19" x14ac:dyDescent="0.25">
      <c r="A14" s="23" t="s">
        <v>48</v>
      </c>
      <c r="B14" s="32" t="s">
        <v>49</v>
      </c>
      <c r="C14" s="24">
        <f t="shared" si="1"/>
        <v>147098.83224119555</v>
      </c>
      <c r="D14" s="24">
        <f t="array" ref="D14">SUM(IF($O$10:$O$89=$A14,IF($Q$9:$S$9=$D$9,IF($S$10:$S$89=$F14,$Q$10:$S$89))))</f>
        <v>12144.608288142697</v>
      </c>
      <c r="E14" s="25">
        <f t="array" ref="E14">SUM(IF($O$10:$O$89=$A14,IF($Q$9:$S$9=$E$9,IF($S$10:$S$89=$F14,$Q$10:$S$89))))</f>
        <v>8.2560874910477755E-2</v>
      </c>
      <c r="F14" s="30">
        <f t="shared" si="2"/>
        <v>2016</v>
      </c>
      <c r="G14" s="25">
        <f t="shared" si="3"/>
        <v>8.4867095675697987E-2</v>
      </c>
      <c r="H14" s="25">
        <f t="shared" si="4"/>
        <v>8.1165318433864653E-2</v>
      </c>
      <c r="I14" s="25">
        <f t="shared" si="5"/>
        <v>8.3978233508953698E-2</v>
      </c>
      <c r="K14" s="57">
        <f t="shared" si="6"/>
        <v>1.3955564766131023E-3</v>
      </c>
      <c r="L14" s="57">
        <f t="shared" si="7"/>
        <v>1.4173585984759429E-3</v>
      </c>
      <c r="M14" s="50" t="str">
        <f t="shared" si="8"/>
        <v>Significantly below England value</v>
      </c>
      <c r="O14" s="23" t="s">
        <v>25</v>
      </c>
      <c r="P14" s="32" t="s">
        <v>26</v>
      </c>
      <c r="Q14" s="24">
        <v>4204333.9152148375</v>
      </c>
      <c r="R14" s="25">
        <v>8.7378664869350586E-2</v>
      </c>
      <c r="S14" s="30">
        <v>2020</v>
      </c>
    </row>
    <row r="15" spans="1:19" x14ac:dyDescent="0.25">
      <c r="A15" s="23" t="s">
        <v>50</v>
      </c>
      <c r="B15" s="32" t="s">
        <v>51</v>
      </c>
      <c r="C15" s="24">
        <f t="shared" si="1"/>
        <v>300219.08648804238</v>
      </c>
      <c r="D15" s="24">
        <f t="array" ref="D15">SUM(IF($O$10:$O$89=$A15,IF($Q$9:$S$9=$D$9,IF($S$10:$S$89=$F15,$Q$10:$S$89))))</f>
        <v>27565.535125547223</v>
      </c>
      <c r="E15" s="25">
        <f t="array" ref="E15">SUM(IF($O$10:$O$89=$A15,IF($Q$9:$S$9=$E$9,IF($S$10:$S$89=$F15,$Q$10:$S$89))))</f>
        <v>9.1818063428306215E-2</v>
      </c>
      <c r="F15" s="30">
        <f t="shared" si="2"/>
        <v>2016</v>
      </c>
      <c r="G15" s="25">
        <f t="shared" si="3"/>
        <v>8.4867095675697987E-2</v>
      </c>
      <c r="H15" s="25">
        <f t="shared" si="4"/>
        <v>9.0790329342915116E-2</v>
      </c>
      <c r="I15" s="25">
        <f t="shared" si="5"/>
        <v>9.2856243178932915E-2</v>
      </c>
      <c r="K15" s="57">
        <f t="shared" si="6"/>
        <v>1.0277340853910993E-3</v>
      </c>
      <c r="L15" s="57">
        <f t="shared" si="7"/>
        <v>1.0381797506266999E-3</v>
      </c>
      <c r="M15" s="50" t="str">
        <f t="shared" si="8"/>
        <v>Significantly above England value</v>
      </c>
      <c r="O15" s="23" t="s">
        <v>25</v>
      </c>
      <c r="P15" s="32" t="s">
        <v>26</v>
      </c>
      <c r="Q15" s="24">
        <v>4511653.4674024601</v>
      </c>
      <c r="R15" s="25">
        <v>9.0626015865229698E-2</v>
      </c>
      <c r="S15" s="30">
        <v>2025</v>
      </c>
    </row>
    <row r="16" spans="1:19" x14ac:dyDescent="0.25">
      <c r="A16" s="23" t="s">
        <v>52</v>
      </c>
      <c r="B16" s="32" t="s">
        <v>53</v>
      </c>
      <c r="C16" s="24">
        <f t="shared" si="1"/>
        <v>127722.15302768316</v>
      </c>
      <c r="D16" s="24">
        <f t="array" ref="D16">SUM(IF($O$10:$O$89=$A16,IF($Q$9:$S$9=$D$9,IF($S$10:$S$89=$F16,$Q$10:$S$89))))</f>
        <v>12064.918827940803</v>
      </c>
      <c r="E16" s="25">
        <f t="array" ref="E16">SUM(IF($O$10:$O$89=$A16,IF($Q$9:$S$9=$E$9,IF($S$10:$S$89=$F16,$Q$10:$S$89))))</f>
        <v>9.4462225557110591E-2</v>
      </c>
      <c r="F16" s="30">
        <f t="shared" si="2"/>
        <v>2016</v>
      </c>
      <c r="G16" s="25">
        <f t="shared" si="3"/>
        <v>8.4867095675697987E-2</v>
      </c>
      <c r="H16" s="25">
        <f t="shared" si="4"/>
        <v>9.2870426080565588E-2</v>
      </c>
      <c r="I16" s="25">
        <f t="shared" si="5"/>
        <v>9.6078418762857262E-2</v>
      </c>
      <c r="K16" s="57">
        <f t="shared" si="6"/>
        <v>1.5917994765450028E-3</v>
      </c>
      <c r="L16" s="57">
        <f t="shared" si="7"/>
        <v>1.6161932057466716E-3</v>
      </c>
      <c r="M16" s="50" t="str">
        <f t="shared" si="8"/>
        <v>Significantly above England value</v>
      </c>
      <c r="O16" s="23" t="s">
        <v>25</v>
      </c>
      <c r="P16" s="32" t="s">
        <v>26</v>
      </c>
      <c r="Q16" s="24">
        <v>4800490.5918001216</v>
      </c>
      <c r="R16" s="25">
        <v>9.3191614326238015E-2</v>
      </c>
      <c r="S16" s="30">
        <v>2030</v>
      </c>
    </row>
    <row r="17" spans="1:19" x14ac:dyDescent="0.25">
      <c r="A17" s="23" t="s">
        <v>54</v>
      </c>
      <c r="B17" s="32" t="s">
        <v>55</v>
      </c>
      <c r="C17" s="24">
        <f t="shared" si="1"/>
        <v>171483.15990606011</v>
      </c>
      <c r="D17" s="24">
        <f t="array" ref="D17">SUM(IF($O$10:$O$89=$A17,IF($Q$9:$S$9=$D$9,IF($S$10:$S$89=$F17,$Q$10:$S$89))))</f>
        <v>14399.841460508607</v>
      </c>
      <c r="E17" s="25">
        <f t="array" ref="E17">SUM(IF($O$10:$O$89=$A17,IF($Q$9:$S$9=$E$9,IF($S$10:$S$89=$F17,$Q$10:$S$89))))</f>
        <v>8.3972335641569459E-2</v>
      </c>
      <c r="F17" s="30">
        <f t="shared" si="2"/>
        <v>2016</v>
      </c>
      <c r="G17" s="25">
        <f t="shared" si="3"/>
        <v>8.4867095675697987E-2</v>
      </c>
      <c r="H17" s="25">
        <f t="shared" si="4"/>
        <v>8.2668953940665521E-2</v>
      </c>
      <c r="I17" s="25">
        <f t="shared" si="5"/>
        <v>8.529435610958909E-2</v>
      </c>
      <c r="K17" s="57">
        <f t="shared" si="6"/>
        <v>1.3033817009039383E-3</v>
      </c>
      <c r="L17" s="57">
        <f t="shared" si="7"/>
        <v>1.3220204680196301E-3</v>
      </c>
      <c r="M17" s="50" t="str">
        <f t="shared" si="8"/>
        <v>No significant difference from England value</v>
      </c>
      <c r="O17" s="23" t="s">
        <v>25</v>
      </c>
      <c r="P17" s="32" t="s">
        <v>26</v>
      </c>
      <c r="Q17" s="24">
        <v>5065377.2412763285</v>
      </c>
      <c r="R17" s="25">
        <v>9.5387688537130103E-2</v>
      </c>
      <c r="S17" s="30">
        <v>2035</v>
      </c>
    </row>
    <row r="18" spans="1:19" x14ac:dyDescent="0.25">
      <c r="A18" s="23" t="s">
        <v>56</v>
      </c>
      <c r="B18" s="32" t="s">
        <v>57</v>
      </c>
      <c r="C18" s="24">
        <f t="shared" si="1"/>
        <v>133357.62705075712</v>
      </c>
      <c r="D18" s="24">
        <f t="array" ref="D18">SUM(IF($O$10:$O$89=$A18,IF($Q$9:$S$9=$D$9,IF($S$10:$S$89=$F18,$Q$10:$S$89))))</f>
        <v>10713.531455291737</v>
      </c>
      <c r="E18" s="25">
        <f t="array" ref="E18">SUM(IF($O$10:$O$89=$A18,IF($Q$9:$S$9=$E$9,IF($S$10:$S$89=$F18,$Q$10:$S$89))))</f>
        <v>8.0336848309501413E-2</v>
      </c>
      <c r="F18" s="30">
        <f t="shared" si="2"/>
        <v>2016</v>
      </c>
      <c r="G18" s="25">
        <f t="shared" si="3"/>
        <v>8.4867095675697987E-2</v>
      </c>
      <c r="H18" s="25">
        <f t="shared" si="4"/>
        <v>7.8890056536935441E-2</v>
      </c>
      <c r="I18" s="25">
        <f t="shared" si="5"/>
        <v>8.1807816761190671E-2</v>
      </c>
      <c r="K18" s="57">
        <f t="shared" si="6"/>
        <v>1.4467917725659724E-3</v>
      </c>
      <c r="L18" s="57">
        <f t="shared" si="7"/>
        <v>1.4709684516892585E-3</v>
      </c>
      <c r="M18" s="50" t="str">
        <f t="shared" si="8"/>
        <v>Significantly below England value</v>
      </c>
      <c r="O18" s="23" t="s">
        <v>44</v>
      </c>
      <c r="P18" s="32" t="s">
        <v>45</v>
      </c>
      <c r="Q18" s="24">
        <v>12740.461626727893</v>
      </c>
      <c r="R18" s="25">
        <v>9.5955963858234405E-2</v>
      </c>
      <c r="S18" s="30">
        <v>2016</v>
      </c>
    </row>
    <row r="19" spans="1:19" x14ac:dyDescent="0.25">
      <c r="A19" s="23" t="s">
        <v>58</v>
      </c>
      <c r="B19" s="32" t="s">
        <v>59</v>
      </c>
      <c r="C19" s="24">
        <f t="shared" si="1"/>
        <v>92614.278717538793</v>
      </c>
      <c r="D19" s="24">
        <f t="array" ref="D19">SUM(IF($O$10:$O$89=$A19,IF($Q$9:$S$9=$D$9,IF($S$10:$S$89=$F19,$Q$10:$S$89))))</f>
        <v>7820.5606134921945</v>
      </c>
      <c r="E19" s="25">
        <f t="array" ref="E19">SUM(IF($O$10:$O$89=$A19,IF($Q$9:$S$9=$E$9,IF($S$10:$S$89=$F19,$Q$10:$S$89))))</f>
        <v>8.444227738731154E-2</v>
      </c>
      <c r="F19" s="30">
        <f t="shared" si="2"/>
        <v>2016</v>
      </c>
      <c r="G19" s="25">
        <f t="shared" si="3"/>
        <v>8.4867095675697987E-2</v>
      </c>
      <c r="H19" s="25">
        <f t="shared" si="4"/>
        <v>8.2668729790964637E-2</v>
      </c>
      <c r="I19" s="25">
        <f t="shared" si="5"/>
        <v>8.6250296594094902E-2</v>
      </c>
      <c r="K19" s="57">
        <f t="shared" si="6"/>
        <v>1.7735475963469027E-3</v>
      </c>
      <c r="L19" s="57">
        <f t="shared" si="7"/>
        <v>1.8080192067833623E-3</v>
      </c>
      <c r="M19" s="50" t="str">
        <f t="shared" si="8"/>
        <v>No significant difference from England value</v>
      </c>
      <c r="O19" s="23" t="s">
        <v>44</v>
      </c>
      <c r="P19" s="32" t="s">
        <v>45</v>
      </c>
      <c r="Q19" s="24">
        <v>12891.322312480885</v>
      </c>
      <c r="R19" s="25">
        <v>9.6756577234924798E-2</v>
      </c>
      <c r="S19" s="30">
        <v>2017</v>
      </c>
    </row>
    <row r="20" spans="1:19" x14ac:dyDescent="0.25">
      <c r="O20" s="23" t="s">
        <v>44</v>
      </c>
      <c r="P20" s="32" t="s">
        <v>45</v>
      </c>
      <c r="Q20" s="24">
        <v>12910.025847030263</v>
      </c>
      <c r="R20" s="25">
        <v>9.7250444499148284E-2</v>
      </c>
      <c r="S20" s="30">
        <v>2018</v>
      </c>
    </row>
    <row r="21" spans="1:19" x14ac:dyDescent="0.25">
      <c r="O21" s="23" t="s">
        <v>44</v>
      </c>
      <c r="P21" s="32" t="s">
        <v>45</v>
      </c>
      <c r="Q21" s="24">
        <v>13098.347116989033</v>
      </c>
      <c r="R21" s="25">
        <v>9.8432597858826285E-2</v>
      </c>
      <c r="S21" s="30">
        <v>2019</v>
      </c>
    </row>
    <row r="22" spans="1:19" x14ac:dyDescent="0.25">
      <c r="A22" s="63" t="s">
        <v>65</v>
      </c>
      <c r="O22" s="23" t="s">
        <v>44</v>
      </c>
      <c r="P22" s="32" t="s">
        <v>45</v>
      </c>
      <c r="Q22" s="24">
        <v>13165.307794232767</v>
      </c>
      <c r="R22" s="25">
        <v>9.8965574325405134E-2</v>
      </c>
      <c r="S22" s="30">
        <v>2020</v>
      </c>
    </row>
    <row r="23" spans="1:19" x14ac:dyDescent="0.25">
      <c r="B23" s="30">
        <v>2016</v>
      </c>
      <c r="C23" s="30">
        <v>2017</v>
      </c>
      <c r="D23" s="30">
        <v>2018</v>
      </c>
      <c r="E23" s="30">
        <v>2019</v>
      </c>
      <c r="F23" s="30">
        <v>2020</v>
      </c>
      <c r="G23" s="30">
        <v>2025</v>
      </c>
      <c r="H23" s="30">
        <v>2030</v>
      </c>
      <c r="I23" s="30">
        <v>2035</v>
      </c>
      <c r="O23" s="23" t="s">
        <v>44</v>
      </c>
      <c r="P23" s="32" t="s">
        <v>45</v>
      </c>
      <c r="Q23" s="24">
        <v>13663.711107289533</v>
      </c>
      <c r="R23" s="25">
        <v>0.10256099936722048</v>
      </c>
      <c r="S23" s="30">
        <v>2025</v>
      </c>
    </row>
    <row r="24" spans="1:19" x14ac:dyDescent="0.25">
      <c r="A24" s="23" t="s">
        <v>25</v>
      </c>
      <c r="B24" s="25">
        <v>8.4867095675697987E-2</v>
      </c>
      <c r="C24" s="25">
        <v>8.5478679373753558E-2</v>
      </c>
      <c r="D24" s="25">
        <v>8.6125719205312035E-2</v>
      </c>
      <c r="E24" s="25">
        <v>8.6761843034874012E-2</v>
      </c>
      <c r="F24" s="25">
        <v>8.7378664869350586E-2</v>
      </c>
      <c r="G24" s="25">
        <v>9.0626015865229698E-2</v>
      </c>
      <c r="H24" s="25">
        <v>9.3191614326238015E-2</v>
      </c>
      <c r="I24" s="25">
        <v>9.5387688537130103E-2</v>
      </c>
      <c r="O24" s="23" t="s">
        <v>44</v>
      </c>
      <c r="P24" s="32" t="s">
        <v>45</v>
      </c>
      <c r="Q24" s="24">
        <v>14216.461852061046</v>
      </c>
      <c r="R24" s="25">
        <v>0.10623757243275762</v>
      </c>
      <c r="S24" s="30">
        <v>2030</v>
      </c>
    </row>
    <row r="25" spans="1:19" x14ac:dyDescent="0.25">
      <c r="A25" s="23" t="str">
        <f>C6</f>
        <v>NHS Lancashire North CCG</v>
      </c>
      <c r="B25" s="25">
        <f t="array" ref="B25">SUM(IF($O$10:$O$89=$A$25,IF($S$10:$S$89=B$23,$R$10:$R$89)))</f>
        <v>8.0336848309501413E-2</v>
      </c>
      <c r="C25" s="25">
        <f t="array" ref="C25">SUM(IF($O$10:$O$89=$A$25,IF($S$10:$S$89=C$23,$R$10:$R$89)))</f>
        <v>8.1008907928929882E-2</v>
      </c>
      <c r="D25" s="25">
        <f t="array" ref="D25">SUM(IF($O$10:$O$89=$A$25,IF($S$10:$S$89=D$23,$R$10:$R$89)))</f>
        <v>8.1388368095449068E-2</v>
      </c>
      <c r="E25" s="25">
        <f t="array" ref="E25">SUM(IF($O$10:$O$89=$A$25,IF($S$10:$S$89=E$23,$R$10:$R$89)))</f>
        <v>8.2017889263373972E-2</v>
      </c>
      <c r="F25" s="25">
        <f t="array" ref="F25">SUM(IF($O$10:$O$89=$A$25,IF($S$10:$S$89=F$23,$R$10:$R$89)))</f>
        <v>8.2511106410757332E-2</v>
      </c>
      <c r="G25" s="25">
        <f t="array" ref="G25">SUM(IF($O$10:$O$89=$A$25,IF($S$10:$S$89=G$23,$R$10:$R$89)))</f>
        <v>8.5750885247537392E-2</v>
      </c>
      <c r="H25" s="25">
        <f t="array" ref="H25">SUM(IF($O$10:$O$89=$A$25,IF($S$10:$S$89=H$23,$R$10:$R$89)))</f>
        <v>8.7342534310364192E-2</v>
      </c>
      <c r="I25" s="25">
        <f t="array" ref="I25">SUM(IF($O$10:$O$89=$A$25,IF($S$10:$S$89=I$23,$R$10:$R$89)))</f>
        <v>8.9259145047592275E-2</v>
      </c>
      <c r="O25" s="23" t="s">
        <v>44</v>
      </c>
      <c r="P25" s="32" t="s">
        <v>45</v>
      </c>
      <c r="Q25" s="24">
        <v>14544.106898854187</v>
      </c>
      <c r="R25" s="25">
        <v>0.10835888101063502</v>
      </c>
      <c r="S25" s="30">
        <v>2035</v>
      </c>
    </row>
    <row r="26" spans="1:19" x14ac:dyDescent="0.25">
      <c r="O26" s="23" t="s">
        <v>46</v>
      </c>
      <c r="P26" s="32" t="s">
        <v>47</v>
      </c>
      <c r="Q26" s="24">
        <v>13625.523723057437</v>
      </c>
      <c r="R26" s="25">
        <v>9.5491978576706271E-2</v>
      </c>
      <c r="S26" s="30">
        <v>2016</v>
      </c>
    </row>
    <row r="27" spans="1:19" x14ac:dyDescent="0.25">
      <c r="O27" s="23" t="s">
        <v>46</v>
      </c>
      <c r="P27" s="32" t="s">
        <v>47</v>
      </c>
      <c r="Q27" s="24">
        <v>13657.750788994341</v>
      </c>
      <c r="R27" s="25">
        <v>9.6135340465591315E-2</v>
      </c>
      <c r="S27" s="30">
        <v>2017</v>
      </c>
    </row>
    <row r="28" spans="1:19" x14ac:dyDescent="0.25">
      <c r="O28" s="23" t="s">
        <v>46</v>
      </c>
      <c r="P28" s="32" t="s">
        <v>47</v>
      </c>
      <c r="Q28" s="24">
        <v>13738.920784704549</v>
      </c>
      <c r="R28" s="25">
        <v>9.6680098276956977E-2</v>
      </c>
      <c r="S28" s="30">
        <v>2018</v>
      </c>
    </row>
    <row r="29" spans="1:19" x14ac:dyDescent="0.25">
      <c r="O29" s="23" t="s">
        <v>46</v>
      </c>
      <c r="P29" s="32" t="s">
        <v>47</v>
      </c>
      <c r="Q29" s="24">
        <v>13754.153448289639</v>
      </c>
      <c r="R29" s="25">
        <v>9.7124563851991044E-2</v>
      </c>
      <c r="S29" s="30">
        <v>2019</v>
      </c>
    </row>
    <row r="30" spans="1:19" x14ac:dyDescent="0.25">
      <c r="O30" s="23" t="s">
        <v>46</v>
      </c>
      <c r="P30" s="32" t="s">
        <v>47</v>
      </c>
      <c r="Q30" s="24">
        <v>13754.671933416486</v>
      </c>
      <c r="R30" s="25">
        <v>9.7550106115413496E-2</v>
      </c>
      <c r="S30" s="30">
        <v>2020</v>
      </c>
    </row>
    <row r="31" spans="1:19" x14ac:dyDescent="0.25">
      <c r="O31" s="23" t="s">
        <v>46</v>
      </c>
      <c r="P31" s="32" t="s">
        <v>47</v>
      </c>
      <c r="Q31" s="24">
        <v>14190.946688437558</v>
      </c>
      <c r="R31" s="25">
        <v>0.10083846685890091</v>
      </c>
      <c r="S31" s="30">
        <v>2025</v>
      </c>
    </row>
    <row r="32" spans="1:19" x14ac:dyDescent="0.25">
      <c r="O32" s="23" t="s">
        <v>46</v>
      </c>
      <c r="P32" s="32" t="s">
        <v>47</v>
      </c>
      <c r="Q32" s="24">
        <v>14549.657791469639</v>
      </c>
      <c r="R32" s="25">
        <v>0.10301120878493757</v>
      </c>
      <c r="S32" s="30">
        <v>2030</v>
      </c>
    </row>
    <row r="33" spans="15:19" x14ac:dyDescent="0.25">
      <c r="O33" s="23" t="s">
        <v>46</v>
      </c>
      <c r="P33" s="32" t="s">
        <v>47</v>
      </c>
      <c r="Q33" s="24">
        <v>14941.270088158639</v>
      </c>
      <c r="R33" s="25">
        <v>0.10498982464290341</v>
      </c>
      <c r="S33" s="30">
        <v>2035</v>
      </c>
    </row>
    <row r="34" spans="15:19" x14ac:dyDescent="0.25">
      <c r="O34" s="23" t="s">
        <v>48</v>
      </c>
      <c r="P34" s="32" t="s">
        <v>49</v>
      </c>
      <c r="Q34" s="24">
        <v>12144.608288142697</v>
      </c>
      <c r="R34" s="25">
        <v>8.2560874910477755E-2</v>
      </c>
      <c r="S34" s="30">
        <v>2016</v>
      </c>
    </row>
    <row r="35" spans="15:19" x14ac:dyDescent="0.25">
      <c r="O35" s="23" t="s">
        <v>48</v>
      </c>
      <c r="P35" s="32" t="s">
        <v>49</v>
      </c>
      <c r="Q35" s="24">
        <v>12333.915062497676</v>
      </c>
      <c r="R35" s="25">
        <v>8.3410205234475399E-2</v>
      </c>
      <c r="S35" s="30">
        <v>2017</v>
      </c>
    </row>
    <row r="36" spans="15:19" x14ac:dyDescent="0.25">
      <c r="O36" s="23" t="s">
        <v>48</v>
      </c>
      <c r="P36" s="32" t="s">
        <v>49</v>
      </c>
      <c r="Q36" s="24">
        <v>12594.309197099081</v>
      </c>
      <c r="R36" s="25">
        <v>8.4560968610667975E-2</v>
      </c>
      <c r="S36" s="30">
        <v>2018</v>
      </c>
    </row>
    <row r="37" spans="15:19" x14ac:dyDescent="0.25">
      <c r="O37" s="23" t="s">
        <v>48</v>
      </c>
      <c r="P37" s="32" t="s">
        <v>49</v>
      </c>
      <c r="Q37" s="24">
        <v>12744.869704729361</v>
      </c>
      <c r="R37" s="25">
        <v>8.5106693843468556E-2</v>
      </c>
      <c r="S37" s="30">
        <v>2019</v>
      </c>
    </row>
    <row r="38" spans="15:19" x14ac:dyDescent="0.25">
      <c r="O38" s="23" t="s">
        <v>48</v>
      </c>
      <c r="P38" s="32" t="s">
        <v>49</v>
      </c>
      <c r="Q38" s="24">
        <v>12994.309980838501</v>
      </c>
      <c r="R38" s="25">
        <v>8.6178729126937331E-2</v>
      </c>
      <c r="S38" s="30">
        <v>2020</v>
      </c>
    </row>
    <row r="39" spans="15:19" x14ac:dyDescent="0.25">
      <c r="O39" s="23" t="s">
        <v>48</v>
      </c>
      <c r="P39" s="32" t="s">
        <v>49</v>
      </c>
      <c r="Q39" s="24">
        <v>14007.009577066972</v>
      </c>
      <c r="R39" s="25">
        <v>9.0024269382192934E-2</v>
      </c>
      <c r="S39" s="30">
        <v>2025</v>
      </c>
    </row>
    <row r="40" spans="15:19" x14ac:dyDescent="0.25">
      <c r="O40" s="23" t="s">
        <v>48</v>
      </c>
      <c r="P40" s="32" t="s">
        <v>49</v>
      </c>
      <c r="Q40" s="24">
        <v>14889.33936324223</v>
      </c>
      <c r="R40" s="25">
        <v>9.2953011355284637E-2</v>
      </c>
      <c r="S40" s="30">
        <v>2030</v>
      </c>
    </row>
    <row r="41" spans="15:19" x14ac:dyDescent="0.25">
      <c r="O41" s="23" t="s">
        <v>48</v>
      </c>
      <c r="P41" s="32" t="s">
        <v>49</v>
      </c>
      <c r="Q41" s="24">
        <v>15567.385930524522</v>
      </c>
      <c r="R41" s="25">
        <v>9.5141538000381554E-2</v>
      </c>
      <c r="S41" s="30">
        <v>2035</v>
      </c>
    </row>
    <row r="42" spans="15:19" x14ac:dyDescent="0.25">
      <c r="O42" s="23" t="s">
        <v>50</v>
      </c>
      <c r="P42" s="32" t="s">
        <v>51</v>
      </c>
      <c r="Q42" s="24">
        <v>27565.535125547223</v>
      </c>
      <c r="R42" s="25">
        <v>9.1818063428306215E-2</v>
      </c>
      <c r="S42" s="30">
        <v>2016</v>
      </c>
    </row>
    <row r="43" spans="15:19" x14ac:dyDescent="0.25">
      <c r="O43" s="23" t="s">
        <v>50</v>
      </c>
      <c r="P43" s="32" t="s">
        <v>51</v>
      </c>
      <c r="Q43" s="24">
        <v>27941.201960085687</v>
      </c>
      <c r="R43" s="25">
        <v>9.2875574556179563E-2</v>
      </c>
      <c r="S43" s="30">
        <v>2017</v>
      </c>
    </row>
    <row r="44" spans="15:19" x14ac:dyDescent="0.25">
      <c r="O44" s="23" t="s">
        <v>50</v>
      </c>
      <c r="P44" s="32" t="s">
        <v>51</v>
      </c>
      <c r="Q44" s="24">
        <v>28134.893575539383</v>
      </c>
      <c r="R44" s="25">
        <v>9.3558228185300837E-2</v>
      </c>
      <c r="S44" s="30">
        <v>2018</v>
      </c>
    </row>
    <row r="45" spans="15:19" x14ac:dyDescent="0.25">
      <c r="O45" s="23" t="s">
        <v>50</v>
      </c>
      <c r="P45" s="32" t="s">
        <v>51</v>
      </c>
      <c r="Q45" s="24">
        <v>28433.920371619221</v>
      </c>
      <c r="R45" s="25">
        <v>9.4453893349722234E-2</v>
      </c>
      <c r="S45" s="30">
        <v>2019</v>
      </c>
    </row>
    <row r="46" spans="15:19" x14ac:dyDescent="0.25">
      <c r="O46" s="23" t="s">
        <v>50</v>
      </c>
      <c r="P46" s="32" t="s">
        <v>51</v>
      </c>
      <c r="Q46" s="24">
        <v>28697.63670668397</v>
      </c>
      <c r="R46" s="25">
        <v>9.5181214208494958E-2</v>
      </c>
      <c r="S46" s="30">
        <v>2020</v>
      </c>
    </row>
    <row r="47" spans="15:19" x14ac:dyDescent="0.25">
      <c r="O47" s="23" t="s">
        <v>50</v>
      </c>
      <c r="P47" s="32" t="s">
        <v>51</v>
      </c>
      <c r="Q47" s="24">
        <v>30237.368510607303</v>
      </c>
      <c r="R47" s="25">
        <v>9.9134413862441664E-2</v>
      </c>
      <c r="S47" s="30">
        <v>2025</v>
      </c>
    </row>
    <row r="48" spans="15:19" x14ac:dyDescent="0.25">
      <c r="O48" s="23" t="s">
        <v>50</v>
      </c>
      <c r="P48" s="32" t="s">
        <v>51</v>
      </c>
      <c r="Q48" s="24">
        <v>31397.104492511371</v>
      </c>
      <c r="R48" s="25">
        <v>0.10202185155402775</v>
      </c>
      <c r="S48" s="30">
        <v>2030</v>
      </c>
    </row>
    <row r="49" spans="15:19" x14ac:dyDescent="0.25">
      <c r="O49" s="23" t="s">
        <v>50</v>
      </c>
      <c r="P49" s="32" t="s">
        <v>51</v>
      </c>
      <c r="Q49" s="24">
        <v>32331.574412964343</v>
      </c>
      <c r="R49" s="25">
        <v>0.10424475926228936</v>
      </c>
      <c r="S49" s="30">
        <v>2035</v>
      </c>
    </row>
    <row r="50" spans="15:19" x14ac:dyDescent="0.25">
      <c r="O50" s="23" t="s">
        <v>52</v>
      </c>
      <c r="P50" s="32" t="s">
        <v>53</v>
      </c>
      <c r="Q50" s="24">
        <v>12064.918827940803</v>
      </c>
      <c r="R50" s="25">
        <v>9.4462225557110591E-2</v>
      </c>
      <c r="S50" s="30">
        <v>2016</v>
      </c>
    </row>
    <row r="51" spans="15:19" x14ac:dyDescent="0.25">
      <c r="O51" s="23" t="s">
        <v>52</v>
      </c>
      <c r="P51" s="32" t="s">
        <v>53</v>
      </c>
      <c r="Q51" s="24">
        <v>12152.627330421117</v>
      </c>
      <c r="R51" s="25">
        <v>9.5199634545650239E-2</v>
      </c>
      <c r="S51" s="30">
        <v>2017</v>
      </c>
    </row>
    <row r="52" spans="15:19" x14ac:dyDescent="0.25">
      <c r="O52" s="23" t="s">
        <v>52</v>
      </c>
      <c r="P52" s="32" t="s">
        <v>53</v>
      </c>
      <c r="Q52" s="24">
        <v>12284.450116117952</v>
      </c>
      <c r="R52" s="25">
        <v>9.5968563226583481E-2</v>
      </c>
      <c r="S52" s="30">
        <v>2018</v>
      </c>
    </row>
    <row r="53" spans="15:19" x14ac:dyDescent="0.25">
      <c r="O53" s="23" t="s">
        <v>52</v>
      </c>
      <c r="P53" s="32" t="s">
        <v>53</v>
      </c>
      <c r="Q53" s="24">
        <v>12442.228657094316</v>
      </c>
      <c r="R53" s="25">
        <v>9.688108466538059E-2</v>
      </c>
      <c r="S53" s="30">
        <v>2019</v>
      </c>
    </row>
    <row r="54" spans="15:19" x14ac:dyDescent="0.25">
      <c r="O54" s="23" t="s">
        <v>52</v>
      </c>
      <c r="P54" s="32" t="s">
        <v>53</v>
      </c>
      <c r="Q54" s="24">
        <v>12622.56194591902</v>
      </c>
      <c r="R54" s="25">
        <v>9.7718693249933541E-2</v>
      </c>
      <c r="S54" s="30">
        <v>2020</v>
      </c>
    </row>
    <row r="55" spans="15:19" x14ac:dyDescent="0.25">
      <c r="O55" s="23" t="s">
        <v>52</v>
      </c>
      <c r="P55" s="32" t="s">
        <v>53</v>
      </c>
      <c r="Q55" s="24">
        <v>13362.09880351754</v>
      </c>
      <c r="R55" s="25">
        <v>0.10154279722769768</v>
      </c>
      <c r="S55" s="30">
        <v>2025</v>
      </c>
    </row>
    <row r="56" spans="15:19" x14ac:dyDescent="0.25">
      <c r="O56" s="23" t="s">
        <v>52</v>
      </c>
      <c r="P56" s="32" t="s">
        <v>53</v>
      </c>
      <c r="Q56" s="24">
        <v>14013.070967009035</v>
      </c>
      <c r="R56" s="25">
        <v>0.10465173557428781</v>
      </c>
      <c r="S56" s="30">
        <v>2030</v>
      </c>
    </row>
    <row r="57" spans="15:19" x14ac:dyDescent="0.25">
      <c r="O57" s="23" t="s">
        <v>52</v>
      </c>
      <c r="P57" s="32" t="s">
        <v>53</v>
      </c>
      <c r="Q57" s="24">
        <v>14600.467415889758</v>
      </c>
      <c r="R57" s="25">
        <v>0.10712710261974506</v>
      </c>
      <c r="S57" s="30">
        <v>2035</v>
      </c>
    </row>
    <row r="58" spans="15:19" x14ac:dyDescent="0.25">
      <c r="O58" s="23" t="s">
        <v>54</v>
      </c>
      <c r="P58" s="32" t="s">
        <v>55</v>
      </c>
      <c r="Q58" s="24">
        <v>14399.841460508607</v>
      </c>
      <c r="R58" s="25">
        <v>8.3972335641569459E-2</v>
      </c>
      <c r="S58" s="30">
        <v>2016</v>
      </c>
    </row>
    <row r="59" spans="15:19" x14ac:dyDescent="0.25">
      <c r="O59" s="23" t="s">
        <v>54</v>
      </c>
      <c r="P59" s="32" t="s">
        <v>55</v>
      </c>
      <c r="Q59" s="24">
        <v>14459.22767259787</v>
      </c>
      <c r="R59" s="25">
        <v>8.4401169263778164E-2</v>
      </c>
      <c r="S59" s="30">
        <v>2017</v>
      </c>
    </row>
    <row r="60" spans="15:19" x14ac:dyDescent="0.25">
      <c r="O60" s="23" t="s">
        <v>54</v>
      </c>
      <c r="P60" s="32" t="s">
        <v>55</v>
      </c>
      <c r="Q60" s="24">
        <v>14701.032056108439</v>
      </c>
      <c r="R60" s="25">
        <v>8.5435003844053101E-2</v>
      </c>
      <c r="S60" s="30">
        <v>2018</v>
      </c>
    </row>
    <row r="61" spans="15:19" x14ac:dyDescent="0.25">
      <c r="O61" s="23" t="s">
        <v>54</v>
      </c>
      <c r="P61" s="32" t="s">
        <v>55</v>
      </c>
      <c r="Q61" s="24">
        <v>14809.105640197158</v>
      </c>
      <c r="R61" s="25">
        <v>8.6079059449080508E-2</v>
      </c>
      <c r="S61" s="30">
        <v>2019</v>
      </c>
    </row>
    <row r="62" spans="15:19" x14ac:dyDescent="0.25">
      <c r="O62" s="23" t="s">
        <v>54</v>
      </c>
      <c r="P62" s="32" t="s">
        <v>55</v>
      </c>
      <c r="Q62" s="24">
        <v>14919.294990412682</v>
      </c>
      <c r="R62" s="25">
        <v>8.6743007014459625E-2</v>
      </c>
      <c r="S62" s="30">
        <v>2020</v>
      </c>
    </row>
    <row r="63" spans="15:19" x14ac:dyDescent="0.25">
      <c r="O63" s="23" t="s">
        <v>54</v>
      </c>
      <c r="P63" s="32" t="s">
        <v>55</v>
      </c>
      <c r="Q63" s="24">
        <v>15633.206652106781</v>
      </c>
      <c r="R63" s="25">
        <v>8.9956655175507327E-2</v>
      </c>
      <c r="S63" s="30">
        <v>2025</v>
      </c>
    </row>
    <row r="64" spans="15:19" x14ac:dyDescent="0.25">
      <c r="O64" s="23" t="s">
        <v>54</v>
      </c>
      <c r="P64" s="32" t="s">
        <v>55</v>
      </c>
      <c r="Q64" s="24">
        <v>16183.342826111495</v>
      </c>
      <c r="R64" s="25">
        <v>9.2157567745775548E-2</v>
      </c>
      <c r="S64" s="30">
        <v>2030</v>
      </c>
    </row>
    <row r="65" spans="15:19" hidden="1" x14ac:dyDescent="0.25">
      <c r="O65" s="23" t="s">
        <v>54</v>
      </c>
      <c r="P65" s="32" t="s">
        <v>55</v>
      </c>
      <c r="Q65" s="24">
        <v>16709.485360698545</v>
      </c>
      <c r="R65" s="25">
        <v>9.4114609387987908E-2</v>
      </c>
      <c r="S65" s="30">
        <v>2035</v>
      </c>
    </row>
    <row r="66" spans="15:19" hidden="1" x14ac:dyDescent="0.25">
      <c r="O66" s="23" t="s">
        <v>56</v>
      </c>
      <c r="P66" s="32" t="s">
        <v>57</v>
      </c>
      <c r="Q66" s="24">
        <v>10713.531455291737</v>
      </c>
      <c r="R66" s="25">
        <v>8.0336848309501413E-2</v>
      </c>
      <c r="S66" s="30">
        <v>2016</v>
      </c>
    </row>
    <row r="67" spans="15:19" hidden="1" x14ac:dyDescent="0.25">
      <c r="O67" s="23" t="s">
        <v>56</v>
      </c>
      <c r="P67" s="32" t="s">
        <v>57</v>
      </c>
      <c r="Q67" s="24">
        <v>10858.11727334261</v>
      </c>
      <c r="R67" s="25">
        <v>8.1008907928929882E-2</v>
      </c>
      <c r="S67" s="30">
        <v>2017</v>
      </c>
    </row>
    <row r="68" spans="15:19" hidden="1" x14ac:dyDescent="0.25">
      <c r="O68" s="23" t="s">
        <v>56</v>
      </c>
      <c r="P68" s="32" t="s">
        <v>57</v>
      </c>
      <c r="Q68" s="24">
        <v>10913.439903327147</v>
      </c>
      <c r="R68" s="25">
        <v>8.1388368095449068E-2</v>
      </c>
      <c r="S68" s="30">
        <v>2018</v>
      </c>
    </row>
    <row r="69" spans="15:19" hidden="1" x14ac:dyDescent="0.25">
      <c r="O69" s="23" t="s">
        <v>56</v>
      </c>
      <c r="P69" s="32" t="s">
        <v>57</v>
      </c>
      <c r="Q69" s="24">
        <v>11017.006625564614</v>
      </c>
      <c r="R69" s="25">
        <v>8.2017889263373972E-2</v>
      </c>
      <c r="S69" s="30">
        <v>2019</v>
      </c>
    </row>
    <row r="70" spans="15:19" hidden="1" x14ac:dyDescent="0.25">
      <c r="O70" s="23" t="s">
        <v>56</v>
      </c>
      <c r="P70" s="32" t="s">
        <v>57</v>
      </c>
      <c r="Q70" s="24">
        <v>11100.964835906025</v>
      </c>
      <c r="R70" s="25">
        <v>8.2511106410757332E-2</v>
      </c>
      <c r="S70" s="30">
        <v>2020</v>
      </c>
    </row>
    <row r="71" spans="15:19" hidden="1" x14ac:dyDescent="0.25">
      <c r="O71" s="23" t="s">
        <v>56</v>
      </c>
      <c r="P71" s="32" t="s">
        <v>57</v>
      </c>
      <c r="Q71" s="24">
        <v>11784.271817203327</v>
      </c>
      <c r="R71" s="25">
        <v>8.5750885247537392E-2</v>
      </c>
      <c r="S71" s="30">
        <v>2025</v>
      </c>
    </row>
    <row r="72" spans="15:19" hidden="1" x14ac:dyDescent="0.25">
      <c r="O72" s="23" t="s">
        <v>56</v>
      </c>
      <c r="P72" s="32" t="s">
        <v>57</v>
      </c>
      <c r="Q72" s="24">
        <v>12277.856206827531</v>
      </c>
      <c r="R72" s="25">
        <v>8.7342534310364192E-2</v>
      </c>
      <c r="S72" s="30">
        <v>2030</v>
      </c>
    </row>
    <row r="73" spans="15:19" hidden="1" x14ac:dyDescent="0.25">
      <c r="O73" s="23" t="s">
        <v>56</v>
      </c>
      <c r="P73" s="32" t="s">
        <v>57</v>
      </c>
      <c r="Q73" s="24">
        <v>12759.601704107861</v>
      </c>
      <c r="R73" s="25">
        <v>8.9259145047592275E-2</v>
      </c>
      <c r="S73" s="30">
        <v>2035</v>
      </c>
    </row>
    <row r="74" spans="15:19" hidden="1" x14ac:dyDescent="0.25">
      <c r="O74" s="23" t="s">
        <v>58</v>
      </c>
      <c r="P74" s="32" t="s">
        <v>59</v>
      </c>
      <c r="Q74" s="24">
        <v>7820.5606134921945</v>
      </c>
      <c r="R74" s="25">
        <v>8.444227738731154E-2</v>
      </c>
      <c r="S74" s="30">
        <v>2016</v>
      </c>
    </row>
    <row r="75" spans="15:19" hidden="1" x14ac:dyDescent="0.25">
      <c r="O75" s="23" t="s">
        <v>58</v>
      </c>
      <c r="P75" s="32" t="s">
        <v>59</v>
      </c>
      <c r="Q75" s="24">
        <v>7926.2371916805114</v>
      </c>
      <c r="R75" s="25">
        <v>8.5153201233762119E-2</v>
      </c>
      <c r="S75" s="30">
        <v>2017</v>
      </c>
    </row>
    <row r="76" spans="15:19" hidden="1" x14ac:dyDescent="0.25">
      <c r="O76" s="23" t="s">
        <v>58</v>
      </c>
      <c r="P76" s="32" t="s">
        <v>59</v>
      </c>
      <c r="Q76" s="24">
        <v>8046.6715248914052</v>
      </c>
      <c r="R76" s="25">
        <v>8.6339438794023601E-2</v>
      </c>
      <c r="S76" s="30">
        <v>2018</v>
      </c>
    </row>
    <row r="77" spans="15:19" hidden="1" x14ac:dyDescent="0.25">
      <c r="O77" s="23" t="s">
        <v>58</v>
      </c>
      <c r="P77" s="32" t="s">
        <v>59</v>
      </c>
      <c r="Q77" s="24">
        <v>8111.9919140371339</v>
      </c>
      <c r="R77" s="25">
        <v>8.6933879602908243E-2</v>
      </c>
      <c r="S77" s="30">
        <v>2019</v>
      </c>
    </row>
    <row r="78" spans="15:19" hidden="1" x14ac:dyDescent="0.25">
      <c r="O78" s="23" t="s">
        <v>58</v>
      </c>
      <c r="P78" s="32" t="s">
        <v>59</v>
      </c>
      <c r="Q78" s="24">
        <v>8186.3902699376777</v>
      </c>
      <c r="R78" s="25">
        <v>8.7638861905690757E-2</v>
      </c>
      <c r="S78" s="30">
        <v>2020</v>
      </c>
    </row>
    <row r="79" spans="15:19" hidden="1" x14ac:dyDescent="0.25">
      <c r="O79" s="23" t="s">
        <v>58</v>
      </c>
      <c r="P79" s="32" t="s">
        <v>59</v>
      </c>
      <c r="Q79" s="24">
        <v>8553.8030761207119</v>
      </c>
      <c r="R79" s="25">
        <v>9.0845645133699915E-2</v>
      </c>
      <c r="S79" s="30">
        <v>2025</v>
      </c>
    </row>
    <row r="80" spans="15:19" hidden="1" x14ac:dyDescent="0.25">
      <c r="O80" s="23" t="s">
        <v>58</v>
      </c>
      <c r="P80" s="32" t="s">
        <v>59</v>
      </c>
      <c r="Q80" s="24">
        <v>8838.4202477170002</v>
      </c>
      <c r="R80" s="25">
        <v>9.306592791935353E-2</v>
      </c>
      <c r="S80" s="30">
        <v>2030</v>
      </c>
    </row>
    <row r="81" spans="15:19" hidden="1" x14ac:dyDescent="0.25">
      <c r="O81" s="23" t="s">
        <v>58</v>
      </c>
      <c r="P81" s="32" t="s">
        <v>59</v>
      </c>
      <c r="Q81" s="24">
        <v>8986.3762803493701</v>
      </c>
      <c r="R81" s="25">
        <v>9.4180486681450001E-2</v>
      </c>
      <c r="S81" s="30">
        <v>2035</v>
      </c>
    </row>
    <row r="82" spans="15:19" hidden="1" x14ac:dyDescent="0.25">
      <c r="O82" s="23" t="s">
        <v>42</v>
      </c>
      <c r="P82" s="32" t="s">
        <v>43</v>
      </c>
      <c r="Q82" s="24">
        <v>531779.83747698087</v>
      </c>
      <c r="R82" s="25">
        <v>8.6083677164151703E-2</v>
      </c>
      <c r="S82" s="30">
        <v>2016</v>
      </c>
    </row>
    <row r="83" spans="15:19" hidden="1" x14ac:dyDescent="0.25">
      <c r="O83" s="23" t="s">
        <v>42</v>
      </c>
      <c r="P83" s="32" t="s">
        <v>43</v>
      </c>
      <c r="Q83" s="24">
        <v>537611.57406595571</v>
      </c>
      <c r="R83" s="25">
        <v>8.6757995658617845E-2</v>
      </c>
      <c r="S83" s="30">
        <v>2017</v>
      </c>
    </row>
    <row r="84" spans="15:19" hidden="1" x14ac:dyDescent="0.25">
      <c r="O84" s="23" t="s">
        <v>42</v>
      </c>
      <c r="P84" s="32" t="s">
        <v>43</v>
      </c>
      <c r="Q84" s="24">
        <v>543666.94761828717</v>
      </c>
      <c r="R84" s="25">
        <v>8.7478363606812451E-2</v>
      </c>
      <c r="S84" s="30">
        <v>2018</v>
      </c>
    </row>
    <row r="85" spans="15:19" hidden="1" x14ac:dyDescent="0.25">
      <c r="O85" s="23" t="s">
        <v>42</v>
      </c>
      <c r="P85" s="32" t="s">
        <v>43</v>
      </c>
      <c r="Q85" s="24">
        <v>549327.32747355779</v>
      </c>
      <c r="R85" s="25">
        <v>8.8126233145613492E-2</v>
      </c>
      <c r="S85" s="30">
        <v>2019</v>
      </c>
    </row>
    <row r="86" spans="15:19" hidden="1" x14ac:dyDescent="0.25">
      <c r="O86" s="23" t="s">
        <v>42</v>
      </c>
      <c r="P86" s="32" t="s">
        <v>43</v>
      </c>
      <c r="Q86" s="24">
        <v>555037.29470650712</v>
      </c>
      <c r="R86" s="25">
        <v>8.8732027875047137E-2</v>
      </c>
      <c r="S86" s="30">
        <v>2020</v>
      </c>
    </row>
    <row r="87" spans="15:19" hidden="1" x14ac:dyDescent="0.25">
      <c r="O87" s="23" t="s">
        <v>42</v>
      </c>
      <c r="P87" s="32" t="s">
        <v>43</v>
      </c>
      <c r="Q87" s="24">
        <v>586363.55628069292</v>
      </c>
      <c r="R87" s="25">
        <v>9.2017844436560886E-2</v>
      </c>
      <c r="S87" s="30">
        <v>2025</v>
      </c>
    </row>
    <row r="88" spans="15:19" hidden="1" x14ac:dyDescent="0.25">
      <c r="O88" s="23" t="s">
        <v>42</v>
      </c>
      <c r="P88" s="32" t="s">
        <v>43</v>
      </c>
      <c r="Q88" s="24">
        <v>614701.10238420416</v>
      </c>
      <c r="R88" s="25">
        <v>9.4571105416335607E-2</v>
      </c>
      <c r="S88" s="30">
        <v>2030</v>
      </c>
    </row>
    <row r="89" spans="15:19" hidden="1" x14ac:dyDescent="0.25">
      <c r="O89" s="23" t="s">
        <v>42</v>
      </c>
      <c r="P89" s="32" t="s">
        <v>43</v>
      </c>
      <c r="Q89" s="24">
        <v>639267.45527709206</v>
      </c>
      <c r="R89" s="25">
        <v>9.6655961217891384E-2</v>
      </c>
      <c r="S89" s="30">
        <v>2035</v>
      </c>
    </row>
    <row r="90" spans="15:19" hidden="1" x14ac:dyDescent="0.25">
      <c r="Q90" s="54"/>
      <c r="R90" s="44"/>
      <c r="S90" s="42"/>
    </row>
    <row r="91" spans="15:19" hidden="1" x14ac:dyDescent="0.25">
      <c r="Q91" s="54"/>
      <c r="R91" s="54"/>
      <c r="S91" s="42"/>
    </row>
    <row r="92" spans="15:19" hidden="1" x14ac:dyDescent="0.25">
      <c r="Q92" s="54"/>
      <c r="R92" s="54"/>
      <c r="S92" s="42"/>
    </row>
  </sheetData>
  <sheetProtection password="F343" sheet="1" objects="1" scenarios="1"/>
  <mergeCells count="3">
    <mergeCell ref="A3:K4"/>
    <mergeCell ref="A9:B9"/>
    <mergeCell ref="O9:P9"/>
  </mergeCells>
  <conditionalFormatting sqref="A12:A19">
    <cfRule type="expression" dxfId="6" priority="7">
      <formula>$A12=$C$6</formula>
    </cfRule>
  </conditionalFormatting>
  <conditionalFormatting sqref="B12:B19">
    <cfRule type="expression" dxfId="5" priority="6">
      <formula>$A12=$C$6</formula>
    </cfRule>
  </conditionalFormatting>
  <conditionalFormatting sqref="C12:C19">
    <cfRule type="expression" dxfId="4" priority="5">
      <formula>$A12=$C$6</formula>
    </cfRule>
  </conditionalFormatting>
  <conditionalFormatting sqref="D12:D19">
    <cfRule type="expression" dxfId="3" priority="4">
      <formula>$A12=$C$6</formula>
    </cfRule>
  </conditionalFormatting>
  <conditionalFormatting sqref="E12:E19">
    <cfRule type="expression" dxfId="2" priority="3">
      <formula>$A12=$C$6</formula>
    </cfRule>
  </conditionalFormatting>
  <conditionalFormatting sqref="F12:F19">
    <cfRule type="expression" dxfId="1" priority="2">
      <formula>$A12=$C$6</formula>
    </cfRule>
  </conditionalFormatting>
  <conditionalFormatting sqref="G12:I19">
    <cfRule type="expression" dxfId="0" priority="1">
      <formula>$A12=$C$6</formula>
    </cfRule>
  </conditionalFormatting>
  <pageMargins left="0.7" right="0.7" top="0.75" bottom="0.75" header="0.3" footer="0.3"/>
  <ignoredErrors>
    <ignoredError sqref="C7" numberStoredAsText="1"/>
    <ignoredError sqref="D7" unlockedFormula="1"/>
  </ignoredErrors>
  <drawing r:id="rId1"/>
  <legacyDrawing r:id="rId2"/>
  <controls>
    <mc:AlternateContent xmlns:mc="http://schemas.openxmlformats.org/markup-compatibility/2006">
      <mc:Choice Requires="x14">
        <control shapeId="4098" r:id="rId3" name="ComboBox2">
          <controlPr defaultSize="0" autoLine="0" linkedCell="C7" listFillRange="Years2" r:id="rId4">
            <anchor moveWithCells="1">
              <from>
                <xdr:col>0</xdr:col>
                <xdr:colOff>38100</xdr:colOff>
                <xdr:row>6</xdr:row>
                <xdr:rowOff>0</xdr:rowOff>
              </from>
              <to>
                <xdr:col>0</xdr:col>
                <xdr:colOff>2276475</xdr:colOff>
                <xdr:row>7</xdr:row>
                <xdr:rowOff>57150</xdr:rowOff>
              </to>
            </anchor>
          </controlPr>
        </control>
      </mc:Choice>
      <mc:Fallback>
        <control shapeId="4098" r:id="rId3" name="ComboBox2"/>
      </mc:Fallback>
    </mc:AlternateContent>
    <mc:AlternateContent xmlns:mc="http://schemas.openxmlformats.org/markup-compatibility/2006">
      <mc:Choice Requires="x14">
        <control shapeId="4097" r:id="rId5" name="ComboBox1">
          <controlPr defaultSize="0" autoLine="0" autoPict="0" linkedCell="C6" listFillRange="Areas2" r:id="rId6">
            <anchor moveWithCells="1">
              <from>
                <xdr:col>0</xdr:col>
                <xdr:colOff>9525</xdr:colOff>
                <xdr:row>4</xdr:row>
                <xdr:rowOff>152400</xdr:rowOff>
              </from>
              <to>
                <xdr:col>0</xdr:col>
                <xdr:colOff>2286000</xdr:colOff>
                <xdr:row>6</xdr:row>
                <xdr:rowOff>19050</xdr:rowOff>
              </to>
            </anchor>
          </controlPr>
        </control>
      </mc:Choice>
      <mc:Fallback>
        <control shapeId="4097" r:id="rId5" name="ComboBox1"/>
      </mc:Fallback>
    </mc:AlternateContent>
  </control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4</vt:i4>
      </vt:variant>
    </vt:vector>
  </HeadingPairs>
  <TitlesOfParts>
    <vt:vector size="8" baseType="lpstr">
      <vt:lpstr>Data notes</vt:lpstr>
      <vt:lpstr>Uppter tier resident</vt:lpstr>
      <vt:lpstr>CCG resident</vt:lpstr>
      <vt:lpstr>CCG registered</vt:lpstr>
      <vt:lpstr>Areas</vt:lpstr>
      <vt:lpstr>Areas2</vt:lpstr>
      <vt:lpstr>Years</vt:lpstr>
      <vt:lpstr>Years2</vt:lpstr>
    </vt:vector>
  </TitlesOfParts>
  <Company>BT Lancashire Services Limited</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Collins, Simon</dc:creator>
  <cp:lastModifiedBy>Gadsby, Donna</cp:lastModifiedBy>
  <dcterms:created xsi:type="dcterms:W3CDTF">2016-09-20T09:20:21Z</dcterms:created>
  <dcterms:modified xsi:type="dcterms:W3CDTF">2016-09-21T09:56:08Z</dcterms:modified>
</cp:coreProperties>
</file>